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16" i="1"/>
  <c r="D15" i="1" l="1"/>
  <c r="D22" i="1" s="1"/>
  <c r="H15" i="1" s="1"/>
  <c r="D24" i="1" l="1"/>
  <c r="H17" i="1" s="1"/>
  <c r="D23" i="1"/>
  <c r="H16" i="1" s="1"/>
  <c r="H19" i="1" s="1"/>
  <c r="H20" i="1" l="1"/>
  <c r="H21" i="1" s="1"/>
  <c r="H27" i="1" s="1"/>
  <c r="G23" i="1" l="1"/>
  <c r="H22" i="1"/>
  <c r="G22" i="1"/>
  <c r="G24" i="1"/>
  <c r="H23" i="1"/>
  <c r="H31" i="1" l="1"/>
  <c r="H29" i="1"/>
  <c r="H24" i="1"/>
  <c r="H28" i="1" s="1"/>
  <c r="H34" i="1" l="1"/>
  <c r="H38" i="1" s="1"/>
  <c r="H30" i="1"/>
  <c r="H35" i="1" s="1"/>
  <c r="H39" i="1" s="1"/>
  <c r="H26" i="1"/>
  <c r="H33" i="1" s="1"/>
  <c r="H37" i="1" s="1"/>
  <c r="D27" i="1" l="1"/>
  <c r="M3" i="1" s="1"/>
  <c r="M4" i="1" s="1"/>
</calcChain>
</file>

<file path=xl/sharedStrings.xml><?xml version="1.0" encoding="utf-8"?>
<sst xmlns="http://schemas.openxmlformats.org/spreadsheetml/2006/main" count="92" uniqueCount="72">
  <si>
    <t>中立軸の計算</t>
    <rPh sb="0" eb="2">
      <t>チュウリツ</t>
    </rPh>
    <rPh sb="2" eb="3">
      <t>ジク</t>
    </rPh>
    <rPh sb="4" eb="6">
      <t>ケイサン</t>
    </rPh>
    <phoneticPr fontId="3"/>
  </si>
  <si>
    <t>応力度の計算</t>
    <rPh sb="0" eb="2">
      <t>オウリョク</t>
    </rPh>
    <rPh sb="2" eb="3">
      <t>ド</t>
    </rPh>
    <rPh sb="4" eb="6">
      <t>ケイサン</t>
    </rPh>
    <phoneticPr fontId="3"/>
  </si>
  <si>
    <t>N'</t>
    <phoneticPr fontId="3"/>
  </si>
  <si>
    <t>=</t>
    <phoneticPr fontId="3"/>
  </si>
  <si>
    <t>σc'</t>
    <phoneticPr fontId="3"/>
  </si>
  <si>
    <t>=</t>
    <phoneticPr fontId="3"/>
  </si>
  <si>
    <t>(N/mm2)</t>
    <phoneticPr fontId="3"/>
  </si>
  <si>
    <t>M</t>
    <phoneticPr fontId="3"/>
  </si>
  <si>
    <t>σs1</t>
    <phoneticPr fontId="3"/>
  </si>
  <si>
    <t>b</t>
    <phoneticPr fontId="3"/>
  </si>
  <si>
    <t>h</t>
    <phoneticPr fontId="3"/>
  </si>
  <si>
    <t>=</t>
    <phoneticPr fontId="3"/>
  </si>
  <si>
    <t>d1</t>
    <phoneticPr fontId="3"/>
  </si>
  <si>
    <t>d2</t>
    <phoneticPr fontId="3"/>
  </si>
  <si>
    <t>=</t>
    <phoneticPr fontId="3"/>
  </si>
  <si>
    <t>As1</t>
    <phoneticPr fontId="3"/>
  </si>
  <si>
    <t>As2</t>
    <phoneticPr fontId="3"/>
  </si>
  <si>
    <t>n</t>
    <phoneticPr fontId="3"/>
  </si>
  <si>
    <r>
      <t>A*X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+B*X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+C*X+D=0</t>
    </r>
    <phoneticPr fontId="8"/>
  </si>
  <si>
    <t>項目 (記号)</t>
    <phoneticPr fontId="8"/>
  </si>
  <si>
    <t>値</t>
    <phoneticPr fontId="8"/>
  </si>
  <si>
    <r>
      <t>３乗の項 (A</t>
    </r>
    <r>
      <rPr>
        <sz val="11"/>
        <color theme="1"/>
        <rFont val="ＭＳ Ｐゴシック"/>
        <family val="2"/>
        <scheme val="minor"/>
      </rPr>
      <t>&lt;&gt;0</t>
    </r>
    <r>
      <rPr>
        <sz val="11"/>
        <rFont val="ＭＳ ゴシック"/>
        <family val="3"/>
        <charset val="128"/>
      </rPr>
      <t>)</t>
    </r>
    <phoneticPr fontId="8"/>
  </si>
  <si>
    <t>２乗の項 (B)</t>
    <phoneticPr fontId="8"/>
  </si>
  <si>
    <t>e</t>
    <phoneticPr fontId="3"/>
  </si>
  <si>
    <t>１乗の項 (C)</t>
    <phoneticPr fontId="8"/>
  </si>
  <si>
    <t>yc</t>
    <phoneticPr fontId="3"/>
  </si>
  <si>
    <t>=</t>
    <phoneticPr fontId="3"/>
  </si>
  <si>
    <t>定数項 (D)</t>
    <phoneticPr fontId="8"/>
  </si>
  <si>
    <t>解の計算</t>
    <phoneticPr fontId="8"/>
  </si>
  <si>
    <t>重根の判別 (P)</t>
    <phoneticPr fontId="8"/>
  </si>
  <si>
    <t>係数の計算</t>
    <rPh sb="0" eb="2">
      <t>ケイスウ</t>
    </rPh>
    <rPh sb="3" eb="5">
      <t>ケイサン</t>
    </rPh>
    <phoneticPr fontId="3"/>
  </si>
  <si>
    <t>２重根の判別 (Q)</t>
    <phoneticPr fontId="8"/>
  </si>
  <si>
    <t>A</t>
    <phoneticPr fontId="3"/>
  </si>
  <si>
    <t>判別式 (D)</t>
    <phoneticPr fontId="8"/>
  </si>
  <si>
    <t>B</t>
    <phoneticPr fontId="3"/>
  </si>
  <si>
    <t>C</t>
    <phoneticPr fontId="3"/>
  </si>
  <si>
    <t>=</t>
    <phoneticPr fontId="3"/>
  </si>
  <si>
    <t>D</t>
    <phoneticPr fontId="3"/>
  </si>
  <si>
    <t>解</t>
    <phoneticPr fontId="8"/>
  </si>
  <si>
    <t>解１ 実数項 (X1r)</t>
    <phoneticPr fontId="8"/>
  </si>
  <si>
    <t>(mm)</t>
    <phoneticPr fontId="3"/>
  </si>
  <si>
    <t xml:space="preserve">     虚数項 (X1i)</t>
    <phoneticPr fontId="8"/>
  </si>
  <si>
    <t>解２ 実数項 (X2r)</t>
    <phoneticPr fontId="8"/>
  </si>
  <si>
    <t xml:space="preserve">     虚数項 (X2i)</t>
    <phoneticPr fontId="8"/>
  </si>
  <si>
    <t>解３ 実数項 (X3r)</t>
    <phoneticPr fontId="8"/>
  </si>
  <si>
    <t xml:space="preserve">     虚数項 (X3i)</t>
    <phoneticPr fontId="8"/>
  </si>
  <si>
    <r>
      <t>解 (</t>
    </r>
    <r>
      <rPr>
        <sz val="11"/>
        <color theme="1"/>
        <rFont val="ＭＳ Ｐゴシック"/>
        <family val="2"/>
        <scheme val="minor"/>
      </rPr>
      <t>R+Ii 形式</t>
    </r>
    <r>
      <rPr>
        <sz val="11"/>
        <rFont val="ＭＳ ゴシック"/>
        <family val="3"/>
        <charset val="128"/>
      </rPr>
      <t>)</t>
    </r>
    <phoneticPr fontId="8"/>
  </si>
  <si>
    <t>解１</t>
    <phoneticPr fontId="8"/>
  </si>
  <si>
    <t>解２</t>
    <phoneticPr fontId="8"/>
  </si>
  <si>
    <t>解３</t>
    <phoneticPr fontId="8"/>
  </si>
  <si>
    <r>
      <t xml:space="preserve">解の評価 </t>
    </r>
    <r>
      <rPr>
        <sz val="11"/>
        <color theme="1"/>
        <rFont val="ＭＳ Ｐゴシック"/>
        <family val="2"/>
        <scheme val="minor"/>
      </rPr>
      <t>(残差の絶対値)</t>
    </r>
    <phoneticPr fontId="8"/>
  </si>
  <si>
    <t>解２</t>
    <phoneticPr fontId="8"/>
  </si>
  <si>
    <t>解３</t>
    <phoneticPr fontId="8"/>
  </si>
  <si>
    <t>MN</t>
    <phoneticPr fontId="2"/>
  </si>
  <si>
    <t>MN・m</t>
    <phoneticPr fontId="2"/>
  </si>
  <si>
    <t>mm</t>
    <phoneticPr fontId="2"/>
  </si>
  <si>
    <t>mm2</t>
    <phoneticPr fontId="2"/>
  </si>
  <si>
    <t>mm</t>
    <phoneticPr fontId="2"/>
  </si>
  <si>
    <t>軸力</t>
    <rPh sb="0" eb="1">
      <t>ジク</t>
    </rPh>
    <rPh sb="1" eb="2">
      <t>リョク</t>
    </rPh>
    <phoneticPr fontId="2"/>
  </si>
  <si>
    <t>曲げモーメント</t>
    <rPh sb="0" eb="1">
      <t>マ</t>
    </rPh>
    <phoneticPr fontId="2"/>
  </si>
  <si>
    <t>断面幅</t>
    <rPh sb="0" eb="2">
      <t>ダンメン</t>
    </rPh>
    <rPh sb="2" eb="3">
      <t>ハバ</t>
    </rPh>
    <phoneticPr fontId="2"/>
  </si>
  <si>
    <t>断面高さ</t>
    <rPh sb="0" eb="2">
      <t>ダンメン</t>
    </rPh>
    <rPh sb="2" eb="3">
      <t>タカ</t>
    </rPh>
    <phoneticPr fontId="2"/>
  </si>
  <si>
    <t>圧縮鉄筋量</t>
    <rPh sb="0" eb="2">
      <t>アッシュク</t>
    </rPh>
    <rPh sb="2" eb="4">
      <t>テッキン</t>
    </rPh>
    <rPh sb="4" eb="5">
      <t>リョウ</t>
    </rPh>
    <phoneticPr fontId="2"/>
  </si>
  <si>
    <t>引張鉄筋量</t>
    <rPh sb="0" eb="2">
      <t>ヒッパリ</t>
    </rPh>
    <rPh sb="2" eb="4">
      <t>テッキン</t>
    </rPh>
    <rPh sb="4" eb="5">
      <t>リョウ</t>
    </rPh>
    <phoneticPr fontId="2"/>
  </si>
  <si>
    <t>弾性係数比</t>
    <rPh sb="0" eb="2">
      <t>ダンセイ</t>
    </rPh>
    <rPh sb="2" eb="4">
      <t>ケイスウ</t>
    </rPh>
    <rPh sb="4" eb="5">
      <t>ヒ</t>
    </rPh>
    <phoneticPr fontId="2"/>
  </si>
  <si>
    <t>中立軸x</t>
    <rPh sb="0" eb="2">
      <t>チュウリツ</t>
    </rPh>
    <rPh sb="2" eb="3">
      <t>ジク</t>
    </rPh>
    <phoneticPr fontId="3"/>
  </si>
  <si>
    <t>※左の色に塗られたセルの内容を対応する場所に書き写す</t>
    <rPh sb="1" eb="2">
      <t>ヒダリ</t>
    </rPh>
    <rPh sb="3" eb="4">
      <t>イロ</t>
    </rPh>
    <rPh sb="5" eb="6">
      <t>ヌ</t>
    </rPh>
    <rPh sb="12" eb="14">
      <t>ナイヨウ</t>
    </rPh>
    <rPh sb="15" eb="17">
      <t>タイオウ</t>
    </rPh>
    <rPh sb="19" eb="21">
      <t>バショ</t>
    </rPh>
    <rPh sb="22" eb="23">
      <t>カ</t>
    </rPh>
    <rPh sb="24" eb="25">
      <t>ウツ</t>
    </rPh>
    <phoneticPr fontId="2"/>
  </si>
  <si>
    <t>※左の色に塗られたセルの内容を自分の条件に変更する</t>
    <rPh sb="1" eb="2">
      <t>ヒダリ</t>
    </rPh>
    <rPh sb="3" eb="4">
      <t>イロ</t>
    </rPh>
    <rPh sb="5" eb="6">
      <t>ヌ</t>
    </rPh>
    <rPh sb="12" eb="14">
      <t>ナイヨウ</t>
    </rPh>
    <rPh sb="15" eb="17">
      <t>ジブン</t>
    </rPh>
    <rPh sb="18" eb="20">
      <t>ジョウケン</t>
    </rPh>
    <rPh sb="21" eb="23">
      <t>ヘンコウ</t>
    </rPh>
    <phoneticPr fontId="2"/>
  </si>
  <si>
    <t>引張側有効高</t>
    <rPh sb="0" eb="2">
      <t>ヒッパリ</t>
    </rPh>
    <rPh sb="2" eb="3">
      <t>ガワ</t>
    </rPh>
    <rPh sb="3" eb="5">
      <t>ユウコウ</t>
    </rPh>
    <rPh sb="5" eb="6">
      <t>ダカ</t>
    </rPh>
    <phoneticPr fontId="2"/>
  </si>
  <si>
    <t>圧縮側有効高</t>
    <rPh sb="0" eb="2">
      <t>アッシュク</t>
    </rPh>
    <rPh sb="2" eb="3">
      <t>ガワ</t>
    </rPh>
    <rPh sb="3" eb="5">
      <t>ユウコウ</t>
    </rPh>
    <rPh sb="5" eb="6">
      <t>ダカ</t>
    </rPh>
    <phoneticPr fontId="2"/>
  </si>
  <si>
    <t>圧縮応力度</t>
    <rPh sb="0" eb="2">
      <t>アッシュク</t>
    </rPh>
    <rPh sb="2" eb="4">
      <t>オウリョク</t>
    </rPh>
    <rPh sb="4" eb="5">
      <t>ド</t>
    </rPh>
    <phoneticPr fontId="2"/>
  </si>
  <si>
    <t>引張応力度</t>
    <rPh sb="0" eb="1">
      <t>ヒ</t>
    </rPh>
    <rPh sb="1" eb="2">
      <t>パ</t>
    </rPh>
    <rPh sb="2" eb="4">
      <t>オウリョク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</si>
</sst>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0"/>
      <color indexed="2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40">
    <xf numFmtId="0" fontId="0" fillId="0" borderId="0" xfId="0"/>
    <xf numFmtId="0" fontId="1" fillId="0" borderId="0" xfId="1"/>
    <xf numFmtId="0" fontId="4" fillId="0" borderId="1" xfId="1" applyFont="1" applyBorder="1"/>
    <xf numFmtId="0" fontId="4" fillId="0" borderId="0" xfId="1" applyFont="1"/>
    <xf numFmtId="0" fontId="5" fillId="0" borderId="0" xfId="2" applyFont="1" applyAlignme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" xfId="1" applyBorder="1"/>
    <xf numFmtId="0" fontId="4" fillId="0" borderId="8" xfId="1" applyFont="1" applyBorder="1" applyAlignment="1">
      <alignment horizontal="center"/>
    </xf>
    <xf numFmtId="0" fontId="1" fillId="0" borderId="0" xfId="1" applyAlignment="1">
      <alignment vertical="center"/>
    </xf>
    <xf numFmtId="0" fontId="1" fillId="4" borderId="0" xfId="1" applyFill="1"/>
    <xf numFmtId="1" fontId="9" fillId="4" borderId="8" xfId="1" applyNumberFormat="1" applyFont="1" applyFill="1" applyBorder="1" applyAlignment="1">
      <alignment horizontal="center" vertical="center"/>
    </xf>
    <xf numFmtId="0" fontId="10" fillId="0" borderId="0" xfId="1" applyFont="1"/>
    <xf numFmtId="0" fontId="1" fillId="2" borderId="2" xfId="1" applyFont="1" applyFill="1" applyBorder="1" applyAlignment="1" applyProtection="1">
      <alignment horizontal="centerContinuous" vertical="center" shrinkToFit="1"/>
    </xf>
    <xf numFmtId="0" fontId="1" fillId="2" borderId="3" xfId="1" applyFont="1" applyFill="1" applyBorder="1" applyAlignment="1" applyProtection="1">
      <alignment horizontal="centerContinuous" vertical="center" shrinkToFit="1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5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vertical="center"/>
    </xf>
    <xf numFmtId="0" fontId="1" fillId="2" borderId="6" xfId="1" applyFont="1" applyFill="1" applyBorder="1" applyAlignment="1" applyProtection="1">
      <alignment horizontal="centerContinuous" vertical="center"/>
    </xf>
    <xf numFmtId="0" fontId="1" fillId="2" borderId="7" xfId="1" applyFont="1" applyFill="1" applyBorder="1" applyAlignment="1" applyProtection="1">
      <alignment horizontal="centerContinuous" vertical="center"/>
    </xf>
    <xf numFmtId="0" fontId="1" fillId="0" borderId="7" xfId="1" applyFont="1" applyFill="1" applyBorder="1" applyAlignment="1" applyProtection="1">
      <alignment vertical="center" shrinkToFit="1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vertical="center" shrinkToFit="1"/>
    </xf>
    <xf numFmtId="0" fontId="1" fillId="2" borderId="11" xfId="1" applyFont="1" applyFill="1" applyBorder="1" applyAlignment="1" applyProtection="1">
      <alignment horizontal="centerContinuous" vertical="center" wrapText="1"/>
    </xf>
    <xf numFmtId="0" fontId="1" fillId="2" borderId="12" xfId="1" applyFont="1" applyFill="1" applyBorder="1" applyAlignment="1" applyProtection="1">
      <alignment horizontal="centerContinuous" vertical="center" wrapText="1"/>
    </xf>
    <xf numFmtId="0" fontId="4" fillId="3" borderId="0" xfId="1" applyFont="1" applyFill="1" applyAlignment="1" applyProtection="1">
      <alignment vertical="center"/>
      <protection locked="0"/>
    </xf>
    <xf numFmtId="0" fontId="1" fillId="5" borderId="0" xfId="1" applyFill="1"/>
    <xf numFmtId="0" fontId="4" fillId="0" borderId="0" xfId="1" applyFont="1" applyBorder="1"/>
    <xf numFmtId="0" fontId="1" fillId="0" borderId="0" xfId="1" applyBorder="1"/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Border="1" applyAlignment="1">
      <alignment horizontal="left"/>
    </xf>
  </cellXfs>
  <cellStyles count="3">
    <cellStyle name="標準" xfId="0" builtinId="0"/>
    <cellStyle name="標準 11" xfId="1"/>
    <cellStyle name="標準_sample-BigInt-009-a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552450</xdr:colOff>
      <xdr:row>3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42900"/>
          <a:ext cx="1924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126893</xdr:colOff>
      <xdr:row>14</xdr:row>
      <xdr:rowOff>6457</xdr:rowOff>
    </xdr:from>
    <xdr:to>
      <xdr:col>1</xdr:col>
      <xdr:colOff>212056</xdr:colOff>
      <xdr:row>14</xdr:row>
      <xdr:rowOff>163559</xdr:rowOff>
    </xdr:to>
    <xdr:pic>
      <xdr:nvPicPr>
        <xdr:cNvPr id="3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715" y="2460355"/>
          <a:ext cx="85163" cy="157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104775</xdr:colOff>
      <xdr:row>1</xdr:row>
      <xdr:rowOff>0</xdr:rowOff>
    </xdr:from>
    <xdr:to>
      <xdr:col>17</xdr:col>
      <xdr:colOff>276225</xdr:colOff>
      <xdr:row>3</xdr:row>
      <xdr:rowOff>104775</xdr:rowOff>
    </xdr:to>
    <xdr:pic>
      <xdr:nvPicPr>
        <xdr:cNvPr id="4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71450"/>
          <a:ext cx="2228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104775</xdr:colOff>
      <xdr:row>5</xdr:row>
      <xdr:rowOff>0</xdr:rowOff>
    </xdr:from>
    <xdr:to>
      <xdr:col>15</xdr:col>
      <xdr:colOff>409575</xdr:colOff>
      <xdr:row>6</xdr:row>
      <xdr:rowOff>133350</xdr:rowOff>
    </xdr:to>
    <xdr:pic>
      <xdr:nvPicPr>
        <xdr:cNvPr id="5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57250"/>
          <a:ext cx="990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4" zoomScaleNormal="100" workbookViewId="0">
      <selection activeCell="D11" sqref="D11"/>
    </sheetView>
  </sheetViews>
  <sheetFormatPr defaultRowHeight="13.5"/>
  <cols>
    <col min="1" max="1" width="13" bestFit="1" customWidth="1"/>
    <col min="2" max="2" width="4.5" bestFit="1" customWidth="1"/>
    <col min="3" max="3" width="2.5" bestFit="1" customWidth="1"/>
    <col min="7" max="7" width="19.375" bestFit="1" customWidth="1"/>
    <col min="8" max="8" width="39.375" bestFit="1" customWidth="1"/>
    <col min="10" max="10" width="11" bestFit="1" customWidth="1"/>
    <col min="11" max="11" width="5.25" bestFit="1" customWidth="1"/>
    <col min="12" max="12" width="2.5" bestFit="1" customWidth="1"/>
  </cols>
  <sheetData>
    <row r="1" spans="1:19">
      <c r="A1" s="36" t="s">
        <v>0</v>
      </c>
      <c r="B1" s="36"/>
      <c r="C1" s="36"/>
      <c r="D1" s="36"/>
      <c r="E1" s="1"/>
      <c r="F1" s="1"/>
      <c r="G1" s="1"/>
      <c r="H1" s="1"/>
      <c r="I1" s="1"/>
      <c r="J1" s="38" t="s">
        <v>1</v>
      </c>
      <c r="K1" s="39"/>
      <c r="L1" s="39"/>
      <c r="M1" s="39"/>
      <c r="N1" s="1"/>
      <c r="O1" s="1"/>
      <c r="P1" s="1"/>
      <c r="Q1" s="1"/>
      <c r="R1" s="1"/>
      <c r="S1" s="1"/>
    </row>
    <row r="2" spans="1:19">
      <c r="B2" s="4"/>
      <c r="C2" s="1"/>
      <c r="D2" s="1"/>
      <c r="E2" s="15"/>
      <c r="F2" s="1"/>
      <c r="G2" s="1"/>
      <c r="H2" s="1"/>
      <c r="I2" s="1"/>
      <c r="J2" s="10"/>
      <c r="K2" s="31"/>
      <c r="L2" s="3"/>
      <c r="M2" s="1"/>
      <c r="N2" s="1"/>
      <c r="O2" s="1"/>
      <c r="P2" s="1"/>
      <c r="Q2" s="1"/>
      <c r="R2" s="1"/>
      <c r="S2" s="1"/>
    </row>
    <row r="3" spans="1:19">
      <c r="A3" t="s">
        <v>58</v>
      </c>
      <c r="B3" s="5" t="s">
        <v>2</v>
      </c>
      <c r="C3" s="5" t="s">
        <v>3</v>
      </c>
      <c r="D3" s="29">
        <v>11.141</v>
      </c>
      <c r="E3" s="15" t="s">
        <v>53</v>
      </c>
      <c r="F3" s="1"/>
      <c r="G3" s="7"/>
      <c r="H3" s="1"/>
      <c r="I3" s="1"/>
      <c r="J3" s="2" t="s">
        <v>70</v>
      </c>
      <c r="K3" s="33" t="s">
        <v>4</v>
      </c>
      <c r="L3" s="5" t="s">
        <v>5</v>
      </c>
      <c r="M3" s="13">
        <f>D3*10^6/(1/2*D5*D27-D11*D9*(D7-D27)/D27+D11*D10*(D27-D8)/D27)</f>
        <v>6.2780435134409904</v>
      </c>
      <c r="N3" s="3" t="s">
        <v>6</v>
      </c>
      <c r="O3" s="1"/>
      <c r="P3" s="1"/>
      <c r="Q3" s="1"/>
      <c r="R3" s="1"/>
      <c r="S3" s="1"/>
    </row>
    <row r="4" spans="1:19">
      <c r="A4" t="s">
        <v>59</v>
      </c>
      <c r="B4" s="8" t="s">
        <v>7</v>
      </c>
      <c r="C4" s="5" t="s">
        <v>5</v>
      </c>
      <c r="D4" s="29">
        <v>22.103999999999999</v>
      </c>
      <c r="E4" s="15" t="s">
        <v>54</v>
      </c>
      <c r="F4" s="1"/>
      <c r="G4" s="1"/>
      <c r="H4" s="1"/>
      <c r="I4" s="1"/>
      <c r="J4" s="2" t="s">
        <v>71</v>
      </c>
      <c r="K4" s="33" t="s">
        <v>8</v>
      </c>
      <c r="L4" s="5" t="s">
        <v>5</v>
      </c>
      <c r="M4" s="13">
        <f>D11*M3*(D7-D27)/D27</f>
        <v>168.64986655195361</v>
      </c>
      <c r="N4" s="3" t="s">
        <v>6</v>
      </c>
      <c r="O4" s="1"/>
      <c r="P4" s="1"/>
      <c r="Q4" s="1"/>
      <c r="R4" s="1"/>
      <c r="S4" s="1"/>
    </row>
    <row r="5" spans="1:19">
      <c r="A5" t="s">
        <v>60</v>
      </c>
      <c r="B5" s="8" t="s">
        <v>9</v>
      </c>
      <c r="C5" s="5" t="s">
        <v>5</v>
      </c>
      <c r="D5" s="29">
        <v>3600</v>
      </c>
      <c r="E5" s="15" t="s">
        <v>55</v>
      </c>
      <c r="F5" s="1"/>
      <c r="G5" s="1"/>
      <c r="H5" s="1"/>
      <c r="I5" s="1"/>
      <c r="J5" s="10"/>
      <c r="K5" s="31"/>
      <c r="L5" s="3"/>
      <c r="M5" s="1"/>
      <c r="N5" s="1"/>
      <c r="O5" s="1"/>
      <c r="P5" s="1"/>
      <c r="Q5" s="1"/>
      <c r="R5" s="1"/>
      <c r="S5" s="1"/>
    </row>
    <row r="6" spans="1:19">
      <c r="A6" t="s">
        <v>61</v>
      </c>
      <c r="B6" s="5" t="s">
        <v>10</v>
      </c>
      <c r="C6" s="5" t="s">
        <v>11</v>
      </c>
      <c r="D6" s="29">
        <v>3200</v>
      </c>
      <c r="E6" s="15" t="s">
        <v>55</v>
      </c>
      <c r="F6" s="1"/>
      <c r="G6" s="7"/>
      <c r="H6" s="1"/>
      <c r="I6" s="1"/>
      <c r="J6" s="10"/>
      <c r="K6" s="31"/>
      <c r="L6" s="3"/>
      <c r="M6" s="1"/>
      <c r="N6" s="1"/>
      <c r="O6" s="1"/>
      <c r="P6" s="1"/>
      <c r="Q6" s="1"/>
      <c r="R6" s="1"/>
      <c r="S6" s="1"/>
    </row>
    <row r="7" spans="1:19">
      <c r="A7" t="s">
        <v>68</v>
      </c>
      <c r="B7" s="5" t="s">
        <v>12</v>
      </c>
      <c r="C7" s="5" t="s">
        <v>11</v>
      </c>
      <c r="D7" s="29">
        <v>3105</v>
      </c>
      <c r="E7" s="15" t="s">
        <v>55</v>
      </c>
      <c r="F7" s="1"/>
      <c r="G7" s="1"/>
      <c r="H7" s="1"/>
      <c r="I7" s="1"/>
      <c r="J7" s="10"/>
      <c r="K7" s="31"/>
      <c r="L7" s="3"/>
      <c r="M7" s="1"/>
      <c r="N7" s="1"/>
      <c r="O7" s="1"/>
      <c r="P7" s="1"/>
      <c r="Q7" s="1"/>
      <c r="R7" s="1"/>
      <c r="S7" s="1"/>
    </row>
    <row r="8" spans="1:19">
      <c r="A8" t="s">
        <v>69</v>
      </c>
      <c r="B8" s="9" t="s">
        <v>13</v>
      </c>
      <c r="C8" s="5" t="s">
        <v>14</v>
      </c>
      <c r="D8" s="29">
        <v>95</v>
      </c>
      <c r="E8" s="15" t="s">
        <v>55</v>
      </c>
      <c r="F8" s="1"/>
      <c r="G8" s="1"/>
      <c r="H8" s="1"/>
      <c r="I8" s="1"/>
      <c r="J8" s="10"/>
      <c r="K8" s="31"/>
      <c r="L8" s="3"/>
      <c r="M8" s="1"/>
      <c r="N8" s="1"/>
      <c r="O8" s="1"/>
      <c r="P8" s="1"/>
      <c r="Q8" s="1"/>
      <c r="R8" s="1"/>
      <c r="S8" s="1"/>
    </row>
    <row r="9" spans="1:19">
      <c r="A9" t="s">
        <v>63</v>
      </c>
      <c r="B9" s="5" t="s">
        <v>15</v>
      </c>
      <c r="C9" s="5" t="s">
        <v>11</v>
      </c>
      <c r="D9" s="29">
        <v>17344.8</v>
      </c>
      <c r="E9" s="15" t="s">
        <v>56</v>
      </c>
      <c r="F9" s="1"/>
      <c r="G9" s="7"/>
      <c r="H9" s="1"/>
      <c r="I9" s="1"/>
      <c r="J9" s="10"/>
      <c r="K9" s="31"/>
      <c r="L9" s="3"/>
      <c r="M9" s="1"/>
      <c r="N9" s="1"/>
      <c r="O9" s="1"/>
      <c r="P9" s="1"/>
      <c r="Q9" s="1"/>
      <c r="R9" s="1"/>
      <c r="S9" s="1"/>
    </row>
    <row r="10" spans="1:19">
      <c r="A10" t="s">
        <v>62</v>
      </c>
      <c r="B10" s="5" t="s">
        <v>16</v>
      </c>
      <c r="C10" s="5" t="s">
        <v>11</v>
      </c>
      <c r="D10" s="29">
        <v>17344.8</v>
      </c>
      <c r="E10" s="15" t="s">
        <v>56</v>
      </c>
      <c r="F10" s="1"/>
      <c r="G10" s="1"/>
      <c r="H10" s="1"/>
      <c r="I10" s="1"/>
      <c r="J10" s="10"/>
      <c r="K10" s="31"/>
      <c r="L10" s="3"/>
      <c r="M10" s="1"/>
      <c r="N10" s="1"/>
      <c r="O10" s="1"/>
      <c r="P10" s="1"/>
      <c r="Q10" s="1"/>
      <c r="R10" s="1"/>
      <c r="S10" s="1"/>
    </row>
    <row r="11" spans="1:19" ht="14.25" thickBot="1">
      <c r="A11" t="s">
        <v>64</v>
      </c>
      <c r="B11" s="5" t="s">
        <v>17</v>
      </c>
      <c r="C11" s="5" t="s">
        <v>11</v>
      </c>
      <c r="D11" s="29">
        <v>15</v>
      </c>
      <c r="E11" s="15"/>
      <c r="F11" s="1"/>
      <c r="G11" s="1"/>
      <c r="H11" s="1"/>
      <c r="I11" s="1"/>
      <c r="J11" s="10"/>
      <c r="K11" s="31"/>
      <c r="L11" s="3"/>
      <c r="M11" s="1"/>
      <c r="N11" s="1"/>
      <c r="O11" s="1"/>
      <c r="P11" s="1"/>
      <c r="Q11" s="1"/>
      <c r="R11" s="1"/>
      <c r="S11" s="1"/>
    </row>
    <row r="12" spans="1:19" ht="16.5" thickBot="1">
      <c r="B12" s="6"/>
      <c r="C12" s="3"/>
      <c r="D12" s="3"/>
      <c r="E12" s="1"/>
      <c r="F12" s="1"/>
      <c r="G12" s="16" t="s">
        <v>18</v>
      </c>
      <c r="H12" s="17"/>
      <c r="I12" s="1"/>
      <c r="J12" s="10"/>
      <c r="K12" s="32"/>
      <c r="L12" s="1"/>
      <c r="M12" s="1"/>
      <c r="N12" s="1"/>
      <c r="O12" s="1"/>
      <c r="P12" s="1"/>
      <c r="Q12" s="1"/>
      <c r="R12" s="1"/>
      <c r="S12" s="1"/>
    </row>
    <row r="13" spans="1:19" ht="14.25" thickTop="1">
      <c r="B13" s="6"/>
      <c r="C13" s="3"/>
      <c r="D13" s="3"/>
      <c r="E13" s="1"/>
      <c r="F13" s="1"/>
      <c r="G13" s="18" t="s">
        <v>19</v>
      </c>
      <c r="H13" s="19" t="s">
        <v>20</v>
      </c>
      <c r="I13" s="1"/>
      <c r="J13" s="10"/>
      <c r="K13" s="32"/>
      <c r="L13" s="1"/>
      <c r="M13" s="1"/>
      <c r="N13" s="1"/>
      <c r="O13" s="1"/>
      <c r="P13" s="1"/>
      <c r="Q13" s="1"/>
      <c r="R13" s="1"/>
      <c r="S13" s="1"/>
    </row>
    <row r="14" spans="1:19">
      <c r="B14" s="6"/>
      <c r="C14" s="3"/>
      <c r="D14" s="3"/>
      <c r="E14" s="1"/>
      <c r="F14" s="1"/>
      <c r="G14" s="20" t="s">
        <v>21</v>
      </c>
      <c r="H14" s="21">
        <v>1</v>
      </c>
      <c r="I14" s="1"/>
      <c r="J14" s="10"/>
      <c r="K14" s="32"/>
      <c r="L14" s="1"/>
      <c r="M14" s="1"/>
      <c r="N14" s="1"/>
      <c r="O14" s="1"/>
      <c r="P14" s="1"/>
      <c r="Q14" s="1"/>
      <c r="R14" s="1"/>
      <c r="S14" s="1"/>
    </row>
    <row r="15" spans="1:19">
      <c r="B15" s="6"/>
      <c r="C15" s="8" t="s">
        <v>5</v>
      </c>
      <c r="D15" s="3">
        <f>D16-D17</f>
        <v>384.02297818867237</v>
      </c>
      <c r="E15" s="3" t="s">
        <v>55</v>
      </c>
      <c r="F15" s="1"/>
      <c r="G15" s="20" t="s">
        <v>22</v>
      </c>
      <c r="H15" s="21">
        <f>D22</f>
        <v>1152.0689345660171</v>
      </c>
      <c r="I15" s="1"/>
      <c r="J15" s="10"/>
      <c r="K15" s="32"/>
      <c r="L15" s="1"/>
      <c r="M15" s="1"/>
      <c r="N15" s="1"/>
      <c r="O15" s="1"/>
      <c r="P15" s="1"/>
      <c r="Q15" s="1"/>
      <c r="R15" s="1"/>
      <c r="S15" s="1"/>
    </row>
    <row r="16" spans="1:19">
      <c r="B16" s="5" t="s">
        <v>23</v>
      </c>
      <c r="C16" s="8" t="s">
        <v>5</v>
      </c>
      <c r="D16" s="3">
        <f>D4/D3*1000</f>
        <v>1984.0229781886724</v>
      </c>
      <c r="E16" s="3" t="s">
        <v>57</v>
      </c>
      <c r="F16" s="1"/>
      <c r="G16" s="20" t="s">
        <v>24</v>
      </c>
      <c r="H16" s="21">
        <f>D23</f>
        <v>1720624.0876043444</v>
      </c>
      <c r="I16" s="1"/>
      <c r="J16" s="10"/>
      <c r="K16" s="32"/>
      <c r="L16" s="1"/>
      <c r="M16" s="1"/>
      <c r="N16" s="1"/>
      <c r="O16" s="1"/>
      <c r="P16" s="1"/>
      <c r="Q16" s="1"/>
      <c r="R16" s="1"/>
      <c r="S16" s="1"/>
    </row>
    <row r="17" spans="2:19">
      <c r="B17" s="5" t="s">
        <v>25</v>
      </c>
      <c r="C17" s="8" t="s">
        <v>26</v>
      </c>
      <c r="D17" s="3">
        <f>(D5*D6^2/2+D11*(D9*D7+D10*D8))/(D5*D6+D11*(D9+D10))</f>
        <v>1600</v>
      </c>
      <c r="E17" s="3" t="s">
        <v>57</v>
      </c>
      <c r="F17" s="1"/>
      <c r="G17" s="20" t="s">
        <v>27</v>
      </c>
      <c r="H17" s="21">
        <f>D24</f>
        <v>-4717318821.1669502</v>
      </c>
      <c r="I17" s="1"/>
      <c r="J17" s="10"/>
      <c r="K17" s="32"/>
      <c r="L17" s="1"/>
      <c r="M17" s="1"/>
      <c r="N17" s="1"/>
      <c r="O17" s="1"/>
      <c r="P17" s="1"/>
      <c r="Q17" s="1"/>
      <c r="R17" s="1"/>
      <c r="S17" s="1"/>
    </row>
    <row r="18" spans="2:19">
      <c r="B18" s="6"/>
      <c r="C18" s="3"/>
      <c r="D18" s="3"/>
      <c r="E18" s="1"/>
      <c r="F18" s="1"/>
      <c r="G18" s="22" t="s">
        <v>28</v>
      </c>
      <c r="H18" s="23"/>
      <c r="I18" s="1"/>
      <c r="J18" s="10"/>
      <c r="K18" s="32"/>
      <c r="L18" s="1"/>
      <c r="M18" s="30"/>
      <c r="N18" s="37" t="s">
        <v>67</v>
      </c>
      <c r="O18" s="37"/>
      <c r="P18" s="37"/>
      <c r="Q18" s="37"/>
      <c r="R18" s="37"/>
      <c r="S18" s="37"/>
    </row>
    <row r="19" spans="2:19">
      <c r="B19" s="6"/>
      <c r="C19" s="3"/>
      <c r="D19" s="3"/>
      <c r="E19" s="1"/>
      <c r="F19" s="1"/>
      <c r="G19" s="20" t="s">
        <v>29</v>
      </c>
      <c r="H19" s="21">
        <f>(3*(H16/H14)-(H15/H14)*(H15/H14))/9</f>
        <v>426067.71475788398</v>
      </c>
      <c r="I19" s="1"/>
      <c r="J19" s="10"/>
      <c r="K19" s="32"/>
      <c r="L19" s="1"/>
      <c r="M19" s="13"/>
      <c r="N19" s="37" t="s">
        <v>66</v>
      </c>
      <c r="O19" s="37"/>
      <c r="P19" s="37"/>
      <c r="Q19" s="37"/>
      <c r="R19" s="37"/>
      <c r="S19" s="37"/>
    </row>
    <row r="20" spans="2:19">
      <c r="B20" s="35" t="s">
        <v>30</v>
      </c>
      <c r="C20" s="35"/>
      <c r="D20" s="35"/>
      <c r="E20" s="1"/>
      <c r="F20" s="1"/>
      <c r="G20" s="20" t="s">
        <v>31</v>
      </c>
      <c r="H20" s="21">
        <f>(27*(H17/H14)-9*(H15/H14)*(H16/H14)+2*(H15/H14)*(H15/H14)*(H15/H14))/27</f>
        <v>-5264811468.7846746</v>
      </c>
      <c r="I20" s="1"/>
      <c r="J20" s="10"/>
      <c r="K20" s="32"/>
      <c r="L20" s="1"/>
      <c r="M20" s="1"/>
      <c r="N20" s="1"/>
      <c r="O20" s="1"/>
      <c r="P20" s="1"/>
      <c r="Q20" s="1"/>
      <c r="R20" s="1"/>
      <c r="S20" s="1"/>
    </row>
    <row r="21" spans="2:19">
      <c r="B21" s="5" t="s">
        <v>32</v>
      </c>
      <c r="C21" s="5" t="s">
        <v>5</v>
      </c>
      <c r="D21" s="3">
        <v>1</v>
      </c>
      <c r="E21" s="1"/>
      <c r="F21" s="1"/>
      <c r="G21" s="20" t="s">
        <v>33</v>
      </c>
      <c r="H21" s="21">
        <f>H20*H20+4*H19*H19*H19</f>
        <v>2.8027622392528703E+19</v>
      </c>
      <c r="I21" s="1"/>
      <c r="J21" s="10"/>
      <c r="K21" s="32"/>
      <c r="L21" s="1"/>
      <c r="M21" s="1"/>
      <c r="N21" s="1"/>
      <c r="O21" s="1"/>
      <c r="P21" s="1"/>
      <c r="Q21" s="1"/>
      <c r="R21" s="1"/>
      <c r="S21" s="1"/>
    </row>
    <row r="22" spans="2:19">
      <c r="B22" s="5" t="s">
        <v>34</v>
      </c>
      <c r="C22" s="5" t="s">
        <v>5</v>
      </c>
      <c r="D22" s="3">
        <f>3*D15</f>
        <v>1152.0689345660171</v>
      </c>
      <c r="E22" s="1"/>
      <c r="F22" s="1"/>
      <c r="G22" s="20" t="str">
        <f>IF(H21&gt;0,"U","T")</f>
        <v>U</v>
      </c>
      <c r="H22" s="21">
        <f>IF(H21&gt;0,IF(((-H20+SQRT(H21))/2)&gt;=0,((-H20+SQRT(H21))/2)^(1/3),(-((-H20+SQRT(H21))/2))^(1/3)*(-1)),IF(H20=0,PI()/2,IF(H21=0,IF(H20&gt;0,PI(),0),ATAN(SQRT(-H21)/(-H20)))))</f>
        <v>1741.25836651089</v>
      </c>
      <c r="I22" s="1"/>
      <c r="J22" s="10"/>
      <c r="K22" s="32"/>
      <c r="L22" s="1"/>
      <c r="M22" s="1"/>
      <c r="N22" s="1"/>
      <c r="O22" s="1"/>
      <c r="P22" s="1"/>
      <c r="Q22" s="1"/>
      <c r="R22" s="1"/>
      <c r="S22" s="1"/>
    </row>
    <row r="23" spans="2:19">
      <c r="B23" s="5" t="s">
        <v>35</v>
      </c>
      <c r="C23" s="5" t="s">
        <v>36</v>
      </c>
      <c r="D23" s="3">
        <f>6*D11/D5*(D9*(D7+D15)+D10*(D8+D15))</f>
        <v>1720624.0876043444</v>
      </c>
      <c r="E23" s="1"/>
      <c r="F23" s="1"/>
      <c r="G23" s="20" t="str">
        <f>IF(H21&gt;0,"V","T'")</f>
        <v>V</v>
      </c>
      <c r="H23" s="21">
        <f>IF(H21&gt;0,IF(((-H20-SQRT(H21))/2)&gt;=0,((-H20-SQRT(H21))/2)^(1/3),(-((-H20-SQRT(H21))/2))^(1/3)*(-1)),IF(H22&lt;0,H22+PI(),H22))</f>
        <v>-244.68954346598875</v>
      </c>
      <c r="I23" s="1"/>
      <c r="J23" s="10"/>
      <c r="K23" s="32"/>
      <c r="L23" s="1"/>
      <c r="M23" s="1"/>
      <c r="N23" s="1"/>
      <c r="O23" s="1"/>
      <c r="P23" s="1"/>
      <c r="Q23" s="1"/>
      <c r="R23" s="1"/>
      <c r="S23" s="1"/>
    </row>
    <row r="24" spans="2:19">
      <c r="B24" s="5" t="s">
        <v>37</v>
      </c>
      <c r="C24" s="5" t="s">
        <v>36</v>
      </c>
      <c r="D24" s="3">
        <f>-6*D11/D5*(D9*D7*(D7+D15)+D10*D8*(D8+D15))</f>
        <v>-4717318821.1669502</v>
      </c>
      <c r="E24" s="1"/>
      <c r="F24" s="1"/>
      <c r="G24" s="20" t="str">
        <f>IF(H21&gt;0,"ALP","P2")</f>
        <v>ALP</v>
      </c>
      <c r="H24" s="21">
        <f>IF(H21&gt;0,H22+H23,SQRT(-H19)*2)</f>
        <v>1496.5688230449014</v>
      </c>
      <c r="I24" s="1"/>
      <c r="J24" s="10"/>
      <c r="K24" s="32"/>
      <c r="L24" s="1"/>
      <c r="M24" s="1"/>
      <c r="N24" s="1"/>
      <c r="O24" s="1"/>
      <c r="P24" s="1"/>
      <c r="Q24" s="1"/>
      <c r="R24" s="1"/>
      <c r="S24" s="1"/>
    </row>
    <row r="25" spans="2:19">
      <c r="B25" s="6"/>
      <c r="C25" s="3"/>
      <c r="D25" s="3"/>
      <c r="E25" s="1"/>
      <c r="F25" s="1"/>
      <c r="G25" s="22" t="s">
        <v>38</v>
      </c>
      <c r="H25" s="23"/>
      <c r="I25" s="1"/>
      <c r="J25" s="10"/>
      <c r="K25" s="32"/>
      <c r="L25" s="1"/>
      <c r="M25" s="1"/>
      <c r="N25" s="1"/>
      <c r="O25" s="1"/>
      <c r="P25" s="1"/>
      <c r="Q25" s="1"/>
      <c r="R25" s="1"/>
      <c r="S25" s="1"/>
    </row>
    <row r="26" spans="2:19">
      <c r="B26" s="1"/>
      <c r="C26" s="1"/>
      <c r="D26" s="34" t="s">
        <v>65</v>
      </c>
      <c r="E26" s="34"/>
      <c r="F26" s="1"/>
      <c r="G26" s="20" t="s">
        <v>39</v>
      </c>
      <c r="H26" s="21">
        <f>IF(H21&gt;0,H24-(H15/H14)/3,-H24*SIN(PI()/6+H23/3)-(H15/H14)/3)</f>
        <v>1112.545844856229</v>
      </c>
      <c r="I26" s="1"/>
      <c r="J26" s="10"/>
      <c r="K26" s="32"/>
      <c r="L26" s="1"/>
      <c r="M26" s="1"/>
      <c r="N26" s="1"/>
      <c r="O26" s="1"/>
      <c r="P26" s="1"/>
      <c r="Q26" s="1"/>
      <c r="R26" s="1"/>
      <c r="S26" s="1"/>
    </row>
    <row r="27" spans="2:19">
      <c r="B27" s="1"/>
      <c r="C27" s="1"/>
      <c r="D27" s="14">
        <f>H26</f>
        <v>1112.545844856229</v>
      </c>
      <c r="E27" s="11" t="s">
        <v>40</v>
      </c>
      <c r="F27" s="1"/>
      <c r="G27" s="20" t="s">
        <v>41</v>
      </c>
      <c r="H27" s="21">
        <f>IF(H21&gt;0,0,0)</f>
        <v>0</v>
      </c>
      <c r="I27" s="1"/>
      <c r="J27" s="10"/>
      <c r="K27" s="32"/>
      <c r="L27" s="1"/>
      <c r="M27" s="1"/>
      <c r="N27" s="1"/>
      <c r="O27" s="1"/>
      <c r="P27" s="1"/>
      <c r="Q27" s="1"/>
      <c r="R27" s="1"/>
      <c r="S27" s="1"/>
    </row>
    <row r="28" spans="2:19">
      <c r="B28" s="6"/>
      <c r="C28" s="3"/>
      <c r="D28" s="3"/>
      <c r="E28" s="1"/>
      <c r="F28" s="1"/>
      <c r="G28" s="20" t="s">
        <v>42</v>
      </c>
      <c r="H28" s="21">
        <f>IF(H21&gt;0,-(H24/2)-(H15/H14)/3,-H24*SIN(PI()/6-H23/3)-(H15/H14)/3)</f>
        <v>-1132.3073897111231</v>
      </c>
      <c r="I28" s="1"/>
      <c r="J28" s="10"/>
      <c r="K28" s="32"/>
      <c r="L28" s="1"/>
      <c r="M28" s="1"/>
      <c r="N28" s="1"/>
      <c r="O28" s="1"/>
      <c r="P28" s="1"/>
      <c r="Q28" s="1"/>
      <c r="R28" s="1"/>
      <c r="S28" s="1"/>
    </row>
    <row r="29" spans="2:19">
      <c r="B29" s="12"/>
      <c r="C29" s="1"/>
      <c r="D29" s="1"/>
      <c r="E29" s="1"/>
      <c r="F29" s="1"/>
      <c r="G29" s="20" t="s">
        <v>43</v>
      </c>
      <c r="H29" s="21">
        <f>IF(H21&gt;0,SQRT(3)/2*(H22-H23),0)</f>
        <v>1719.8813406325883</v>
      </c>
      <c r="I29" s="1"/>
      <c r="J29" s="10"/>
      <c r="K29" s="32"/>
      <c r="L29" s="1"/>
      <c r="M29" s="1"/>
      <c r="N29" s="1"/>
      <c r="O29" s="1"/>
      <c r="P29" s="1"/>
      <c r="Q29" s="1"/>
      <c r="R29" s="1"/>
      <c r="S29" s="1"/>
    </row>
    <row r="30" spans="2:19">
      <c r="B30" s="12"/>
      <c r="C30" s="1"/>
      <c r="D30" s="1"/>
      <c r="E30" s="1"/>
      <c r="F30" s="1"/>
      <c r="G30" s="20" t="s">
        <v>44</v>
      </c>
      <c r="H30" s="21">
        <f>IF(H21&gt;0,-(H24/2)-(H15/H14)/3,H24*SIN(PI()/2-H23/3)-(H15/H14)/3)</f>
        <v>-1132.3073897111231</v>
      </c>
      <c r="I30" s="1"/>
      <c r="J30" s="10"/>
      <c r="K30" s="32"/>
      <c r="L30" s="1"/>
      <c r="M30" s="1"/>
      <c r="N30" s="1"/>
      <c r="O30" s="1"/>
      <c r="P30" s="1"/>
      <c r="Q30" s="1"/>
      <c r="R30" s="1"/>
      <c r="S30" s="1"/>
    </row>
    <row r="31" spans="2:19">
      <c r="B31" s="12"/>
      <c r="C31" s="1"/>
      <c r="D31" s="1"/>
      <c r="E31" s="1"/>
      <c r="F31" s="1"/>
      <c r="G31" s="20" t="s">
        <v>45</v>
      </c>
      <c r="H31" s="21">
        <f>IF(H21&gt;0,-SQRT(3)/2*(H22-H23),0)</f>
        <v>-1719.8813406325883</v>
      </c>
      <c r="I31" s="1"/>
      <c r="J31" s="10"/>
      <c r="K31" s="32"/>
      <c r="L31" s="1"/>
      <c r="M31" s="1"/>
      <c r="N31" s="1"/>
      <c r="O31" s="1"/>
      <c r="P31" s="1"/>
      <c r="Q31" s="1"/>
      <c r="R31" s="1"/>
      <c r="S31" s="1"/>
    </row>
    <row r="32" spans="2:19">
      <c r="B32" s="12"/>
      <c r="C32" s="1"/>
      <c r="D32" s="1"/>
      <c r="E32" s="1"/>
      <c r="F32" s="1"/>
      <c r="G32" s="22" t="s">
        <v>46</v>
      </c>
      <c r="H32" s="23"/>
      <c r="I32" s="1"/>
      <c r="J32" s="10"/>
      <c r="K32" s="32"/>
      <c r="L32" s="1"/>
      <c r="M32" s="1"/>
      <c r="N32" s="1"/>
      <c r="O32" s="1"/>
      <c r="P32" s="1"/>
      <c r="Q32" s="1"/>
      <c r="R32" s="1"/>
      <c r="S32" s="1"/>
    </row>
    <row r="33" spans="2:19">
      <c r="B33" s="12"/>
      <c r="C33" s="1"/>
      <c r="D33" s="1"/>
      <c r="E33" s="1"/>
      <c r="F33" s="1"/>
      <c r="G33" s="20" t="s">
        <v>47</v>
      </c>
      <c r="H33" s="24" t="str">
        <f>H26 &amp; IF(H27&gt;=0,"+","") &amp; H27 &amp; "i"</f>
        <v>1112.54584485623+0i</v>
      </c>
      <c r="I33" s="1"/>
      <c r="J33" s="10"/>
      <c r="K33" s="32"/>
      <c r="L33" s="1"/>
      <c r="M33" s="1"/>
      <c r="N33" s="1"/>
      <c r="O33" s="1"/>
      <c r="P33" s="1"/>
      <c r="Q33" s="1"/>
      <c r="R33" s="1"/>
      <c r="S33" s="1"/>
    </row>
    <row r="34" spans="2:19">
      <c r="B34" s="12"/>
      <c r="C34" s="1"/>
      <c r="D34" s="1"/>
      <c r="E34" s="1"/>
      <c r="F34" s="1"/>
      <c r="G34" s="20" t="s">
        <v>48</v>
      </c>
      <c r="H34" s="24" t="str">
        <f>H28 &amp; IF(H29&gt;=0,"+","") &amp; H29 &amp; "i"</f>
        <v>-1132.30738971112+1719.88134063259i</v>
      </c>
      <c r="I34" s="1"/>
      <c r="J34" s="10"/>
      <c r="K34" s="32"/>
      <c r="L34" s="1"/>
      <c r="M34" s="1"/>
      <c r="N34" s="1"/>
      <c r="O34" s="1"/>
      <c r="P34" s="1"/>
      <c r="Q34" s="1"/>
      <c r="R34" s="1"/>
      <c r="S34" s="1"/>
    </row>
    <row r="35" spans="2:19" ht="14.25" thickBot="1">
      <c r="B35" s="12"/>
      <c r="C35" s="1"/>
      <c r="D35" s="1"/>
      <c r="E35" s="1"/>
      <c r="F35" s="1"/>
      <c r="G35" s="25" t="s">
        <v>49</v>
      </c>
      <c r="H35" s="26" t="str">
        <f>H30 &amp; IF(H31&gt;=0,"+","") &amp; H31 &amp; "i"</f>
        <v>-1132.30738971112-1719.88134063259i</v>
      </c>
      <c r="I35" s="1"/>
      <c r="J35" s="10"/>
      <c r="K35" s="32"/>
      <c r="L35" s="1"/>
      <c r="M35" s="1"/>
      <c r="N35" s="1"/>
      <c r="O35" s="1"/>
      <c r="P35" s="1"/>
      <c r="Q35" s="1"/>
      <c r="R35" s="1"/>
      <c r="S35" s="1"/>
    </row>
    <row r="36" spans="2:19">
      <c r="B36" s="12"/>
      <c r="C36" s="1"/>
      <c r="D36" s="1"/>
      <c r="E36" s="1"/>
      <c r="F36" s="1"/>
      <c r="G36" s="27" t="s">
        <v>50</v>
      </c>
      <c r="H36" s="28"/>
      <c r="I36" s="1"/>
      <c r="J36" s="10"/>
      <c r="K36" s="32"/>
      <c r="L36" s="1"/>
      <c r="M36" s="1"/>
      <c r="N36" s="1"/>
      <c r="O36" s="1"/>
      <c r="P36" s="1"/>
      <c r="Q36" s="1"/>
      <c r="R36" s="1"/>
      <c r="S36" s="1"/>
    </row>
    <row r="37" spans="2:19">
      <c r="B37" s="12"/>
      <c r="C37" s="1"/>
      <c r="D37" s="1"/>
      <c r="E37" s="1"/>
      <c r="F37" s="1"/>
      <c r="G37" s="20" t="s">
        <v>47</v>
      </c>
      <c r="H37" s="24">
        <f>IMABS(IMSUM(IMPRODUCT(H33,H33,H33,H14),IMPRODUCT(H33,H33,H15),IMPRODUCT(H33,H16),H17))</f>
        <v>9.5367431640625E-6</v>
      </c>
      <c r="I37" s="1"/>
      <c r="J37" s="10"/>
      <c r="K37" s="32"/>
      <c r="L37" s="1"/>
      <c r="M37" s="1"/>
      <c r="N37" s="1"/>
      <c r="O37" s="1"/>
      <c r="P37" s="1"/>
      <c r="Q37" s="1"/>
      <c r="R37" s="1"/>
      <c r="S37" s="1"/>
    </row>
    <row r="38" spans="2:19">
      <c r="B38" s="12"/>
      <c r="C38" s="1"/>
      <c r="D38" s="1"/>
      <c r="E38" s="1"/>
      <c r="F38" s="1"/>
      <c r="G38" s="20" t="s">
        <v>51</v>
      </c>
      <c r="H38" s="24">
        <f>IMABS(IMSUM(IMPRODUCT(H34,H34,H34,H14),IMPRODUCT(H34,H34,H15),IMPRODUCT(H34,H16),H17))</f>
        <v>3.1819726220517907E-5</v>
      </c>
      <c r="I38" s="1"/>
      <c r="J38" s="10"/>
      <c r="K38" s="32"/>
      <c r="L38" s="1"/>
      <c r="M38" s="1"/>
      <c r="N38" s="1"/>
      <c r="O38" s="1"/>
      <c r="P38" s="1"/>
      <c r="Q38" s="1"/>
      <c r="R38" s="1"/>
      <c r="S38" s="1"/>
    </row>
    <row r="39" spans="2:19" ht="14.25" thickBot="1">
      <c r="B39" s="12"/>
      <c r="C39" s="1"/>
      <c r="D39" s="1"/>
      <c r="E39" s="1"/>
      <c r="F39" s="1"/>
      <c r="G39" s="25" t="s">
        <v>52</v>
      </c>
      <c r="H39" s="26">
        <f>IMABS(IMSUM(IMPRODUCT(H35,H35,H35,H14),IMPRODUCT(H35,H35,H15),IMPRODUCT(H35,H16),H17))</f>
        <v>3.1819726220517907E-5</v>
      </c>
      <c r="I39" s="1"/>
      <c r="J39" s="10"/>
      <c r="K39" s="32"/>
      <c r="L39" s="1"/>
      <c r="M39" s="1"/>
      <c r="N39" s="1"/>
      <c r="O39" s="1"/>
      <c r="P39" s="1"/>
      <c r="Q39" s="1"/>
      <c r="R39" s="1"/>
      <c r="S39" s="1"/>
    </row>
    <row r="40" spans="2:19">
      <c r="B40" s="1"/>
      <c r="C40" s="1"/>
      <c r="D40" s="1"/>
      <c r="E40" s="1"/>
      <c r="F40" s="1"/>
      <c r="G40" s="1"/>
      <c r="H40" s="1"/>
      <c r="I40" s="1"/>
      <c r="J40" s="32"/>
      <c r="K40" s="32"/>
      <c r="L40" s="1"/>
      <c r="M40" s="1"/>
      <c r="N40" s="1"/>
      <c r="O40" s="1"/>
      <c r="P40" s="1"/>
      <c r="Q40" s="1"/>
      <c r="R40" s="1"/>
      <c r="S40" s="1"/>
    </row>
  </sheetData>
  <sheetProtection password="DD79" sheet="1" objects="1" scenarios="1"/>
  <mergeCells count="6">
    <mergeCell ref="D26:E26"/>
    <mergeCell ref="B20:D20"/>
    <mergeCell ref="A1:D1"/>
    <mergeCell ref="N19:S19"/>
    <mergeCell ref="N18:S18"/>
    <mergeCell ref="J1:M1"/>
  </mergeCells>
  <phoneticPr fontId="2"/>
  <dataValidations count="1">
    <dataValidation imeMode="off" allowBlank="1" showInputMessage="1" showErrorMessage="1" sqref="H14:H17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2013-12-01T10:04:59Z</dcterms:modified>
</cp:coreProperties>
</file>