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C:\Users\higuchi\Desktop\"/>
    </mc:Choice>
  </mc:AlternateContent>
  <bookViews>
    <workbookView xWindow="0" yWindow="0" windowWidth="28800" windowHeight="11895"/>
  </bookViews>
  <sheets>
    <sheet name="塑性ヒンジ長算定" sheetId="13" r:id="rId1"/>
    <sheet name="鉄筋公称値" sheetId="14" r:id="rId2"/>
  </sheets>
  <calcPr calcId="171027"/>
</workbook>
</file>

<file path=xl/calcChain.xml><?xml version="1.0" encoding="utf-8"?>
<calcChain xmlns="http://schemas.openxmlformats.org/spreadsheetml/2006/main">
  <c r="N24" i="13" l="1"/>
  <c r="N13" i="13"/>
  <c r="N16" i="13" s="1"/>
  <c r="N19" i="13" s="1"/>
  <c r="G14" i="13"/>
  <c r="G31" i="13"/>
  <c r="V16" i="13" l="1"/>
  <c r="V19" i="13" s="1"/>
  <c r="V10" i="13"/>
  <c r="V13" i="13" s="1"/>
  <c r="O16" i="13"/>
  <c r="Q19" i="13"/>
  <c r="S19" i="13"/>
  <c r="S13" i="13"/>
  <c r="Q13" i="13"/>
  <c r="O10" i="13"/>
  <c r="O13" i="13" s="1"/>
  <c r="G24" i="13" l="1"/>
  <c r="G7" i="13"/>
  <c r="N22" i="14"/>
  <c r="M22" i="14"/>
  <c r="L22" i="14"/>
  <c r="K22" i="14"/>
  <c r="J22" i="14"/>
  <c r="I22" i="14"/>
  <c r="H22" i="14"/>
  <c r="G22" i="14"/>
  <c r="F22" i="14"/>
  <c r="N21" i="14"/>
  <c r="M21" i="14"/>
  <c r="L21" i="14"/>
  <c r="K21" i="14"/>
  <c r="J21" i="14"/>
  <c r="I21" i="14"/>
  <c r="H21" i="14"/>
  <c r="G21" i="14"/>
  <c r="F21" i="14"/>
  <c r="N20" i="14"/>
  <c r="M20" i="14"/>
  <c r="L20" i="14"/>
  <c r="K20" i="14"/>
  <c r="J20" i="14"/>
  <c r="I20" i="14"/>
  <c r="H20" i="14"/>
  <c r="G20" i="14"/>
  <c r="F20" i="14"/>
  <c r="N19" i="14"/>
  <c r="M19" i="14"/>
  <c r="L19" i="14"/>
  <c r="K19" i="14"/>
  <c r="J19" i="14"/>
  <c r="I19" i="14"/>
  <c r="H19" i="14"/>
  <c r="G19" i="14"/>
  <c r="F19" i="14"/>
  <c r="N18" i="14"/>
  <c r="M18" i="14"/>
  <c r="L18" i="14"/>
  <c r="K18" i="14"/>
  <c r="J18" i="14"/>
  <c r="I18" i="14"/>
  <c r="H18" i="14"/>
  <c r="G18" i="14"/>
  <c r="F18" i="14"/>
  <c r="N17" i="14"/>
  <c r="M17" i="14"/>
  <c r="L17" i="14"/>
  <c r="K17" i="14"/>
  <c r="J17" i="14"/>
  <c r="I17" i="14"/>
  <c r="H17" i="14"/>
  <c r="G17" i="14"/>
  <c r="F17" i="14"/>
  <c r="N16" i="14"/>
  <c r="M16" i="14"/>
  <c r="L16" i="14"/>
  <c r="K16" i="14"/>
  <c r="J16" i="14"/>
  <c r="I16" i="14"/>
  <c r="H16" i="14"/>
  <c r="G16" i="14"/>
  <c r="F16" i="14"/>
  <c r="N15" i="14"/>
  <c r="M15" i="14"/>
  <c r="L15" i="14"/>
  <c r="K15" i="14"/>
  <c r="J15" i="14"/>
  <c r="I15" i="14"/>
  <c r="H15" i="14"/>
  <c r="G15" i="14"/>
  <c r="F15" i="14"/>
  <c r="N14" i="14"/>
  <c r="M14" i="14"/>
  <c r="L14" i="14"/>
  <c r="K14" i="14"/>
  <c r="J14" i="14"/>
  <c r="I14" i="14"/>
  <c r="H14" i="14"/>
  <c r="G14" i="14"/>
  <c r="F14" i="14"/>
  <c r="N13" i="14"/>
  <c r="M13" i="14"/>
  <c r="L13" i="14"/>
  <c r="K13" i="14"/>
  <c r="J13" i="14"/>
  <c r="I13" i="14"/>
  <c r="H13" i="14"/>
  <c r="G13" i="14"/>
  <c r="F13" i="14"/>
  <c r="N12" i="14"/>
  <c r="M12" i="14"/>
  <c r="L12" i="14"/>
  <c r="K12" i="14"/>
  <c r="J12" i="14"/>
  <c r="I12" i="14"/>
  <c r="H12" i="14"/>
  <c r="G12" i="14"/>
  <c r="F12" i="14"/>
  <c r="N11" i="14"/>
  <c r="M11" i="14"/>
  <c r="L11" i="14"/>
  <c r="K11" i="14"/>
  <c r="J11" i="14"/>
  <c r="I11" i="14"/>
  <c r="H11" i="14"/>
  <c r="G11" i="14"/>
  <c r="F11" i="14"/>
  <c r="N10" i="14"/>
  <c r="M10" i="14"/>
  <c r="L10" i="14"/>
  <c r="K10" i="14"/>
  <c r="J10" i="14"/>
  <c r="I10" i="14"/>
  <c r="H10" i="14"/>
  <c r="G10" i="14"/>
  <c r="F10" i="14"/>
  <c r="N9" i="14"/>
  <c r="M9" i="14"/>
  <c r="L9" i="14"/>
  <c r="K9" i="14"/>
  <c r="J9" i="14"/>
  <c r="I9" i="14"/>
  <c r="H9" i="14"/>
  <c r="G9" i="14"/>
  <c r="F9" i="14"/>
  <c r="N8" i="14"/>
  <c r="M8" i="14"/>
  <c r="L8" i="14"/>
  <c r="K8" i="14"/>
  <c r="J8" i="14"/>
  <c r="I8" i="14"/>
  <c r="H8" i="14"/>
  <c r="G8" i="14"/>
  <c r="F8" i="14"/>
  <c r="N7" i="14"/>
  <c r="M7" i="14"/>
  <c r="L7" i="14"/>
  <c r="K7" i="14"/>
  <c r="J7" i="14"/>
  <c r="I7" i="14"/>
  <c r="H7" i="14"/>
  <c r="G7" i="14"/>
  <c r="F7" i="14"/>
  <c r="N6" i="14"/>
  <c r="M6" i="14"/>
  <c r="L6" i="14"/>
  <c r="K6" i="14"/>
  <c r="J6" i="14"/>
  <c r="I6" i="14"/>
  <c r="H6" i="14"/>
  <c r="G6" i="14"/>
  <c r="F6" i="14"/>
  <c r="N5" i="14"/>
  <c r="M5" i="14"/>
  <c r="L5" i="14"/>
  <c r="K5" i="14"/>
  <c r="J5" i="14"/>
  <c r="I5" i="14"/>
  <c r="H5" i="14"/>
  <c r="G5" i="14"/>
  <c r="F5" i="14"/>
  <c r="U24" i="13"/>
  <c r="G21" i="13"/>
  <c r="G28" i="13" l="1"/>
  <c r="P29" i="13"/>
  <c r="J29" i="13"/>
  <c r="O19" i="13"/>
  <c r="M13" i="13"/>
  <c r="P16" i="13"/>
  <c r="W16" i="13" l="1"/>
  <c r="W19" i="13" s="1"/>
  <c r="U29" i="13"/>
  <c r="P19" i="13"/>
  <c r="G34" i="13"/>
  <c r="G15" i="13" s="1"/>
  <c r="G25" i="13"/>
  <c r="X16" i="13" l="1"/>
  <c r="M19" i="13"/>
  <c r="P10" i="13"/>
  <c r="R24" i="13" l="1"/>
  <c r="G16" i="13" s="1"/>
  <c r="G10" i="13" s="1"/>
  <c r="G8" i="13" s="1"/>
  <c r="G1" i="13" s="1"/>
  <c r="W10" i="13"/>
  <c r="W13" i="13" s="1"/>
  <c r="P13" i="13"/>
  <c r="G3" i="13" l="1"/>
  <c r="G5" i="13"/>
  <c r="X10" i="13"/>
</calcChain>
</file>

<file path=xl/sharedStrings.xml><?xml version="1.0" encoding="utf-8"?>
<sst xmlns="http://schemas.openxmlformats.org/spreadsheetml/2006/main" count="142" uniqueCount="112">
  <si>
    <t>SD345</t>
  </si>
  <si>
    <r>
      <rPr>
        <sz val="11"/>
        <color theme="1"/>
        <rFont val="ＭＳ Ｐ明朝"/>
        <family val="1"/>
        <charset val="128"/>
      </rPr>
      <t>コンクリートの圧縮強度</t>
    </r>
    <r>
      <rPr>
        <sz val="11"/>
        <color theme="1"/>
        <rFont val="Times New Roman"/>
        <family val="1"/>
      </rPr>
      <t xml:space="preserve"> (N/mm</t>
    </r>
    <r>
      <rPr>
        <vertAlign val="superscript"/>
        <sz val="11"/>
        <color theme="1"/>
        <rFont val="Times New Roman"/>
        <family val="1"/>
      </rPr>
      <t>2</t>
    </r>
    <r>
      <rPr>
        <sz val="11"/>
        <color theme="1"/>
        <rFont val="Times New Roman"/>
        <family val="1"/>
      </rPr>
      <t>)</t>
    </r>
    <rPh sb="7" eb="9">
      <t>アッシュク</t>
    </rPh>
    <rPh sb="9" eb="11">
      <t>キョウド</t>
    </rPh>
    <phoneticPr fontId="1"/>
  </si>
  <si>
    <r>
      <t>σ</t>
    </r>
    <r>
      <rPr>
        <vertAlign val="subscript"/>
        <sz val="11"/>
        <color theme="1"/>
        <rFont val="Times New Roman"/>
        <family val="1"/>
      </rPr>
      <t>c</t>
    </r>
  </si>
  <si>
    <r>
      <rPr>
        <sz val="11"/>
        <color theme="1"/>
        <rFont val="ＭＳ Ｐ明朝"/>
        <family val="1"/>
        <charset val="128"/>
      </rPr>
      <t>コンクリートのヤング係数</t>
    </r>
    <r>
      <rPr>
        <sz val="11"/>
        <color theme="1"/>
        <rFont val="Times New Roman"/>
        <family val="1"/>
      </rPr>
      <t xml:space="preserve"> (kN/mm</t>
    </r>
    <r>
      <rPr>
        <vertAlign val="superscript"/>
        <sz val="11"/>
        <color theme="1"/>
        <rFont val="Times New Roman"/>
        <family val="1"/>
      </rPr>
      <t>2</t>
    </r>
    <r>
      <rPr>
        <sz val="11"/>
        <color theme="1"/>
        <rFont val="Times New Roman"/>
        <family val="1"/>
      </rPr>
      <t>)</t>
    </r>
    <rPh sb="10" eb="12">
      <t>ケイスウ</t>
    </rPh>
    <phoneticPr fontId="1"/>
  </si>
  <si>
    <r>
      <t>E</t>
    </r>
    <r>
      <rPr>
        <vertAlign val="subscript"/>
        <sz val="11"/>
        <color theme="1"/>
        <rFont val="Times New Roman"/>
        <family val="1"/>
      </rPr>
      <t>c</t>
    </r>
  </si>
  <si>
    <r>
      <rPr>
        <sz val="11"/>
        <color theme="1"/>
        <rFont val="ＭＳ Ｐ明朝"/>
        <family val="1"/>
        <charset val="128"/>
      </rPr>
      <t>鉄筋のヤング係数</t>
    </r>
    <r>
      <rPr>
        <sz val="11"/>
        <color theme="1"/>
        <rFont val="Times New Roman"/>
        <family val="1"/>
      </rPr>
      <t xml:space="preserve"> (kN/mm</t>
    </r>
    <r>
      <rPr>
        <vertAlign val="superscript"/>
        <sz val="11"/>
        <color theme="1"/>
        <rFont val="Times New Roman"/>
        <family val="1"/>
      </rPr>
      <t>2</t>
    </r>
    <r>
      <rPr>
        <sz val="11"/>
        <color theme="1"/>
        <rFont val="Times New Roman"/>
        <family val="1"/>
      </rPr>
      <t>)</t>
    </r>
    <rPh sb="0" eb="2">
      <t>テッキン</t>
    </rPh>
    <rPh sb="6" eb="8">
      <t>ケイスウ</t>
    </rPh>
    <phoneticPr fontId="1"/>
  </si>
  <si>
    <r>
      <t>E</t>
    </r>
    <r>
      <rPr>
        <vertAlign val="subscript"/>
        <sz val="11"/>
        <color theme="1"/>
        <rFont val="Times New Roman"/>
        <family val="1"/>
      </rPr>
      <t>s</t>
    </r>
  </si>
  <si>
    <r>
      <rPr>
        <sz val="11"/>
        <color theme="1"/>
        <rFont val="ＭＳ Ｐ明朝"/>
        <family val="1"/>
        <charset val="128"/>
      </rPr>
      <t>主鉄筋</t>
    </r>
    <rPh sb="0" eb="1">
      <t>シュ</t>
    </rPh>
    <rPh sb="1" eb="3">
      <t>テッキン</t>
    </rPh>
    <phoneticPr fontId="1"/>
  </si>
  <si>
    <r>
      <rPr>
        <sz val="11"/>
        <color theme="1"/>
        <rFont val="ＭＳ Ｐ明朝"/>
        <family val="1"/>
        <charset val="128"/>
      </rPr>
      <t>帯鉄筋</t>
    </r>
    <rPh sb="0" eb="1">
      <t>オビ</t>
    </rPh>
    <rPh sb="1" eb="3">
      <t>テッキン</t>
    </rPh>
    <phoneticPr fontId="1"/>
  </si>
  <si>
    <r>
      <rPr>
        <sz val="11"/>
        <color theme="1"/>
        <rFont val="ＭＳ Ｐ明朝"/>
        <family val="1"/>
        <charset val="128"/>
      </rPr>
      <t>鉄筋　本数</t>
    </r>
    <rPh sb="0" eb="2">
      <t>テッキン</t>
    </rPh>
    <rPh sb="3" eb="5">
      <t>ホンスウ</t>
    </rPh>
    <phoneticPr fontId="1"/>
  </si>
  <si>
    <r>
      <rPr>
        <sz val="11"/>
        <color theme="1"/>
        <rFont val="ＭＳ Ｐ明朝"/>
        <family val="1"/>
        <charset val="128"/>
      </rPr>
      <t>かぶり</t>
    </r>
    <r>
      <rPr>
        <sz val="11"/>
        <color theme="1"/>
        <rFont val="Times New Roman"/>
        <family val="1"/>
      </rPr>
      <t>(mm)</t>
    </r>
  </si>
  <si>
    <r>
      <rPr>
        <sz val="11"/>
        <color theme="1"/>
        <rFont val="ＭＳ Ｐ明朝"/>
        <family val="1"/>
        <charset val="128"/>
      </rPr>
      <t>縁端</t>
    </r>
    <r>
      <rPr>
        <sz val="11"/>
        <color theme="1"/>
        <rFont val="Times New Roman"/>
        <family val="1"/>
      </rPr>
      <t>(mm)</t>
    </r>
    <rPh sb="0" eb="1">
      <t>エン</t>
    </rPh>
    <rPh sb="1" eb="2">
      <t>タン</t>
    </rPh>
    <phoneticPr fontId="1"/>
  </si>
  <si>
    <r>
      <rPr>
        <sz val="11"/>
        <color theme="1"/>
        <rFont val="ＭＳ Ｐ明朝"/>
        <family val="1"/>
        <charset val="128"/>
      </rPr>
      <t>配筋</t>
    </r>
    <rPh sb="0" eb="1">
      <t>ハイ</t>
    </rPh>
    <rPh sb="1" eb="2">
      <t>キン</t>
    </rPh>
    <phoneticPr fontId="1"/>
  </si>
  <si>
    <r>
      <rPr>
        <sz val="11"/>
        <color theme="1"/>
        <rFont val="ＭＳ Ｐ明朝"/>
        <family val="1"/>
        <charset val="128"/>
      </rPr>
      <t>圧縮側</t>
    </r>
    <rPh sb="0" eb="2">
      <t>アッシュク</t>
    </rPh>
    <rPh sb="2" eb="3">
      <t>ガワ</t>
    </rPh>
    <phoneticPr fontId="1"/>
  </si>
  <si>
    <r>
      <rPr>
        <sz val="11"/>
        <color theme="1"/>
        <rFont val="ＭＳ Ｐ明朝"/>
        <family val="1"/>
        <charset val="128"/>
      </rPr>
      <t>右側面</t>
    </r>
    <rPh sb="0" eb="1">
      <t>ミギ</t>
    </rPh>
    <rPh sb="1" eb="3">
      <t>ソクメン</t>
    </rPh>
    <phoneticPr fontId="1"/>
  </si>
  <si>
    <r>
      <rPr>
        <sz val="11"/>
        <color theme="1"/>
        <rFont val="ＭＳ Ｐ明朝"/>
        <family val="1"/>
        <charset val="128"/>
      </rPr>
      <t>左側面</t>
    </r>
    <rPh sb="0" eb="1">
      <t>ヒダリ</t>
    </rPh>
    <rPh sb="1" eb="3">
      <t>ソクメン</t>
    </rPh>
    <phoneticPr fontId="1"/>
  </si>
  <si>
    <r>
      <rPr>
        <sz val="11"/>
        <color theme="1"/>
        <rFont val="ＭＳ Ｐゴシック"/>
        <family val="2"/>
        <charset val="128"/>
      </rPr>
      <t>使用材料</t>
    </r>
    <rPh sb="0" eb="2">
      <t>シヨウ</t>
    </rPh>
    <rPh sb="2" eb="4">
      <t>ザイリョウ</t>
    </rPh>
    <phoneticPr fontId="1"/>
  </si>
  <si>
    <r>
      <rPr>
        <sz val="11"/>
        <color theme="1"/>
        <rFont val="ＭＳ Ｐゴシック"/>
        <family val="2"/>
        <charset val="128"/>
      </rPr>
      <t>断面</t>
    </r>
    <rPh sb="0" eb="2">
      <t>ダンメン</t>
    </rPh>
    <phoneticPr fontId="1"/>
  </si>
  <si>
    <r>
      <rPr>
        <sz val="11"/>
        <color theme="1"/>
        <rFont val="ＭＳ Ｐゴシック"/>
        <family val="2"/>
        <charset val="128"/>
      </rPr>
      <t>配筋</t>
    </r>
    <rPh sb="0" eb="2">
      <t>ハイキン</t>
    </rPh>
    <phoneticPr fontId="1"/>
  </si>
  <si>
    <r>
      <rPr>
        <sz val="11"/>
        <color theme="1"/>
        <rFont val="ＭＳ Ｐ明朝"/>
        <family val="1"/>
        <charset val="128"/>
      </rPr>
      <t>引張側</t>
    </r>
  </si>
  <si>
    <r>
      <rPr>
        <sz val="11"/>
        <color theme="1"/>
        <rFont val="ＭＳ Ｐ明朝"/>
        <family val="1"/>
        <charset val="128"/>
      </rPr>
      <t>径</t>
    </r>
    <rPh sb="0" eb="1">
      <t>ケイ</t>
    </rPh>
    <phoneticPr fontId="1"/>
  </si>
  <si>
    <r>
      <rPr>
        <sz val="11"/>
        <color theme="1"/>
        <rFont val="ＭＳ Ｐ明朝"/>
        <family val="1"/>
        <charset val="128"/>
      </rPr>
      <t>軸方向鉄筋の降伏点</t>
    </r>
    <r>
      <rPr>
        <sz val="11"/>
        <color theme="1"/>
        <rFont val="Times New Roman"/>
        <family val="1"/>
      </rPr>
      <t>(N/mm</t>
    </r>
    <r>
      <rPr>
        <vertAlign val="superscript"/>
        <sz val="11"/>
        <color theme="1"/>
        <rFont val="Times New Roman"/>
        <family val="1"/>
      </rPr>
      <t>2</t>
    </r>
    <r>
      <rPr>
        <sz val="11"/>
        <color theme="1"/>
        <rFont val="Times New Roman"/>
        <family val="1"/>
      </rPr>
      <t>)</t>
    </r>
    <rPh sb="0" eb="3">
      <t>ジクホウコウ</t>
    </rPh>
    <rPh sb="3" eb="4">
      <t>テツ</t>
    </rPh>
    <rPh sb="4" eb="5">
      <t>キン</t>
    </rPh>
    <rPh sb="6" eb="8">
      <t>コウフク</t>
    </rPh>
    <rPh sb="8" eb="9">
      <t>テン</t>
    </rPh>
    <phoneticPr fontId="1"/>
  </si>
  <si>
    <r>
      <rPr>
        <sz val="11"/>
        <color theme="1"/>
        <rFont val="ＭＳ Ｐ明朝"/>
        <family val="1"/>
        <charset val="128"/>
      </rPr>
      <t>軸方向鉄筋のはらみ出しに対する抵抗を表すバネ定数</t>
    </r>
    <r>
      <rPr>
        <sz val="11"/>
        <color theme="1"/>
        <rFont val="Times New Roman"/>
        <family val="1"/>
      </rPr>
      <t>(N/mm</t>
    </r>
    <r>
      <rPr>
        <vertAlign val="superscript"/>
        <sz val="11"/>
        <color theme="1"/>
        <rFont val="Times New Roman"/>
        <family val="1"/>
      </rPr>
      <t>2</t>
    </r>
    <r>
      <rPr>
        <sz val="11"/>
        <color theme="1"/>
        <rFont val="Times New Roman"/>
        <family val="1"/>
      </rPr>
      <t>)</t>
    </r>
    <r>
      <rPr>
        <sz val="11"/>
        <color theme="1"/>
        <rFont val="ＭＳ Ｐ明朝"/>
        <family val="1"/>
        <charset val="128"/>
      </rPr>
      <t>で断面形状に関わらず次式により算出する</t>
    </r>
    <rPh sb="0" eb="3">
      <t>ジクホウコウ</t>
    </rPh>
    <rPh sb="3" eb="4">
      <t>テツ</t>
    </rPh>
    <rPh sb="4" eb="5">
      <t>キン</t>
    </rPh>
    <rPh sb="9" eb="10">
      <t>ダ</t>
    </rPh>
    <rPh sb="12" eb="13">
      <t>タイ</t>
    </rPh>
    <rPh sb="15" eb="17">
      <t>テイコウ</t>
    </rPh>
    <rPh sb="18" eb="19">
      <t>アラワ</t>
    </rPh>
    <rPh sb="22" eb="24">
      <t>テイスウ</t>
    </rPh>
    <rPh sb="32" eb="34">
      <t>ダンメン</t>
    </rPh>
    <rPh sb="34" eb="36">
      <t>ケイジョウ</t>
    </rPh>
    <rPh sb="37" eb="38">
      <t>カカ</t>
    </rPh>
    <rPh sb="41" eb="43">
      <t>ジシキ</t>
    </rPh>
    <rPh sb="46" eb="48">
      <t>サンシュツ</t>
    </rPh>
    <phoneticPr fontId="1"/>
  </si>
  <si>
    <r>
      <rPr>
        <sz val="11"/>
        <color theme="1"/>
        <rFont val="ＭＳ Ｐ明朝"/>
        <family val="1"/>
        <charset val="128"/>
      </rPr>
      <t>塑性ヒンジ長を算出するための横拘束鉄筋の有効長</t>
    </r>
    <r>
      <rPr>
        <sz val="11"/>
        <color theme="1"/>
        <rFont val="Times New Roman"/>
        <family val="1"/>
      </rPr>
      <t>(mm)</t>
    </r>
    <r>
      <rPr>
        <sz val="11"/>
        <color theme="1"/>
        <rFont val="ＭＳ Ｐ明朝"/>
        <family val="1"/>
        <charset val="128"/>
      </rPr>
      <t>で</t>
    </r>
    <r>
      <rPr>
        <sz val="11"/>
        <color theme="1"/>
        <rFont val="Times New Roman"/>
        <family val="1"/>
      </rPr>
      <t>,</t>
    </r>
    <r>
      <rPr>
        <sz val="11"/>
        <color theme="1"/>
        <rFont val="ＭＳ Ｐ明朝"/>
        <family val="1"/>
        <charset val="128"/>
      </rPr>
      <t>耐震設計で考慮する慣性力の作用方向と平行な方向に配置する横拘束鉄筋によって分割されたコンクリート部分の中で最も大きい値とする。</t>
    </r>
    <r>
      <rPr>
        <sz val="11"/>
        <color theme="1"/>
        <rFont val="Times New Roman"/>
        <family val="1"/>
      </rPr>
      <t>(</t>
    </r>
    <r>
      <rPr>
        <sz val="11"/>
        <color theme="1"/>
        <rFont val="ＭＳ Ｐ明朝"/>
        <family val="1"/>
        <charset val="128"/>
      </rPr>
      <t>ただし円形断面の場合においては，最外縁に配置された横拘束鉄筋が囲むコンクリートの直径の</t>
    </r>
    <r>
      <rPr>
        <sz val="11"/>
        <color theme="1"/>
        <rFont val="Times New Roman"/>
        <family val="1"/>
      </rPr>
      <t>0.8</t>
    </r>
    <r>
      <rPr>
        <sz val="11"/>
        <color theme="1"/>
        <rFont val="ＭＳ Ｐ明朝"/>
        <family val="1"/>
        <charset val="128"/>
      </rPr>
      <t>倍の値とする</t>
    </r>
    <r>
      <rPr>
        <sz val="11"/>
        <color theme="1"/>
        <rFont val="Times New Roman"/>
        <family val="1"/>
      </rPr>
      <t>)</t>
    </r>
    <rPh sb="0" eb="2">
      <t>ソセイ</t>
    </rPh>
    <rPh sb="5" eb="6">
      <t>チョウ</t>
    </rPh>
    <rPh sb="7" eb="9">
      <t>サンシュツ</t>
    </rPh>
    <rPh sb="14" eb="15">
      <t>ヨコ</t>
    </rPh>
    <rPh sb="15" eb="17">
      <t>コウソク</t>
    </rPh>
    <rPh sb="17" eb="19">
      <t>テッキン</t>
    </rPh>
    <rPh sb="20" eb="22">
      <t>ユウコウ</t>
    </rPh>
    <rPh sb="22" eb="23">
      <t>チョウ</t>
    </rPh>
    <rPh sb="29" eb="31">
      <t>タイシン</t>
    </rPh>
    <rPh sb="31" eb="33">
      <t>セッケイ</t>
    </rPh>
    <rPh sb="34" eb="36">
      <t>コウリョ</t>
    </rPh>
    <rPh sb="38" eb="41">
      <t>カンセイリョク</t>
    </rPh>
    <rPh sb="42" eb="44">
      <t>サヨウ</t>
    </rPh>
    <rPh sb="44" eb="46">
      <t>ホウコウ</t>
    </rPh>
    <rPh sb="47" eb="49">
      <t>ヘイコウ</t>
    </rPh>
    <rPh sb="50" eb="52">
      <t>ホウコウ</t>
    </rPh>
    <rPh sb="53" eb="55">
      <t>ハイチ</t>
    </rPh>
    <rPh sb="57" eb="58">
      <t>ヨコ</t>
    </rPh>
    <rPh sb="58" eb="60">
      <t>コウソク</t>
    </rPh>
    <rPh sb="60" eb="62">
      <t>テッキン</t>
    </rPh>
    <rPh sb="66" eb="68">
      <t>ブンカツ</t>
    </rPh>
    <rPh sb="77" eb="79">
      <t>ブブン</t>
    </rPh>
    <rPh sb="80" eb="81">
      <t>ナカ</t>
    </rPh>
    <rPh sb="82" eb="83">
      <t>モット</t>
    </rPh>
    <rPh sb="84" eb="85">
      <t>オオ</t>
    </rPh>
    <rPh sb="87" eb="88">
      <t>アタイ</t>
    </rPh>
    <rPh sb="96" eb="98">
      <t>エンケイ</t>
    </rPh>
    <rPh sb="98" eb="100">
      <t>ダンメン</t>
    </rPh>
    <rPh sb="101" eb="103">
      <t>バアイ</t>
    </rPh>
    <rPh sb="109" eb="110">
      <t>サイ</t>
    </rPh>
    <rPh sb="110" eb="111">
      <t>ガイ</t>
    </rPh>
    <rPh sb="111" eb="112">
      <t>エン</t>
    </rPh>
    <rPh sb="113" eb="115">
      <t>ハイチ</t>
    </rPh>
    <rPh sb="118" eb="119">
      <t>ヨコ</t>
    </rPh>
    <rPh sb="119" eb="121">
      <t>コウソク</t>
    </rPh>
    <rPh sb="121" eb="123">
      <t>テッキン</t>
    </rPh>
    <rPh sb="124" eb="125">
      <t>カコ</t>
    </rPh>
    <rPh sb="133" eb="135">
      <t>チョッケイ</t>
    </rPh>
    <rPh sb="139" eb="140">
      <t>バイ</t>
    </rPh>
    <rPh sb="141" eb="142">
      <t>アタイ</t>
    </rPh>
    <phoneticPr fontId="1"/>
  </si>
  <si>
    <r>
      <rPr>
        <sz val="11"/>
        <color theme="1"/>
        <rFont val="ＭＳ Ｐ明朝"/>
        <family val="1"/>
        <charset val="128"/>
      </rPr>
      <t>横拘束筋の間隔</t>
    </r>
    <r>
      <rPr>
        <sz val="11"/>
        <color theme="1"/>
        <rFont val="Times New Roman"/>
        <family val="1"/>
      </rPr>
      <t>(mm)</t>
    </r>
    <rPh sb="0" eb="1">
      <t>ヨコ</t>
    </rPh>
    <rPh sb="1" eb="3">
      <t>コウソク</t>
    </rPh>
    <rPh sb="3" eb="4">
      <t>キン</t>
    </rPh>
    <rPh sb="5" eb="7">
      <t>カンカク</t>
    </rPh>
    <phoneticPr fontId="1"/>
  </si>
  <si>
    <r>
      <rPr>
        <sz val="11"/>
        <color theme="1"/>
        <rFont val="ＭＳ Ｐ明朝"/>
        <family val="1"/>
        <charset val="128"/>
      </rPr>
      <t>かぶりコンクリートの抵抗を表すバネ定数</t>
    </r>
    <r>
      <rPr>
        <sz val="11"/>
        <color theme="1"/>
        <rFont val="Times New Roman"/>
        <family val="1"/>
      </rPr>
      <t>(N/mm</t>
    </r>
    <r>
      <rPr>
        <vertAlign val="superscript"/>
        <sz val="11"/>
        <color theme="1"/>
        <rFont val="Times New Roman"/>
        <family val="1"/>
      </rPr>
      <t>2</t>
    </r>
    <r>
      <rPr>
        <sz val="11"/>
        <color theme="1"/>
        <rFont val="Times New Roman"/>
        <family val="1"/>
      </rPr>
      <t>)</t>
    </r>
    <r>
      <rPr>
        <sz val="11"/>
        <color theme="1"/>
        <rFont val="ＭＳ Ｐ明朝"/>
        <family val="1"/>
        <charset val="128"/>
      </rPr>
      <t>で，次式により算出する</t>
    </r>
    <rPh sb="10" eb="12">
      <t>テイコウ</t>
    </rPh>
    <rPh sb="13" eb="14">
      <t>アラワ</t>
    </rPh>
    <rPh sb="17" eb="19">
      <t>テイスウ</t>
    </rPh>
    <rPh sb="28" eb="30">
      <t>ジシキ</t>
    </rPh>
    <rPh sb="33" eb="35">
      <t>サンシュツ</t>
    </rPh>
    <phoneticPr fontId="1"/>
  </si>
  <si>
    <r>
      <rPr>
        <sz val="11"/>
        <color theme="1"/>
        <rFont val="ＭＳ Ｐ明朝"/>
        <family val="1"/>
        <charset val="128"/>
      </rPr>
      <t>塑性ヒンジ長</t>
    </r>
    <rPh sb="0" eb="2">
      <t>ソセイ</t>
    </rPh>
    <rPh sb="5" eb="6">
      <t>チョウ</t>
    </rPh>
    <phoneticPr fontId="1"/>
  </si>
  <si>
    <r>
      <t>s</t>
    </r>
    <r>
      <rPr>
        <sz val="11"/>
        <color theme="1"/>
        <rFont val="ＭＳ Ｐ明朝"/>
        <family val="1"/>
        <charset val="128"/>
      </rPr>
      <t>：</t>
    </r>
    <phoneticPr fontId="1"/>
  </si>
  <si>
    <r>
      <rPr>
        <sz val="11"/>
        <color theme="1"/>
        <rFont val="ＭＳ Ｐ明朝"/>
        <family val="1"/>
        <charset val="128"/>
      </rPr>
      <t>円周率</t>
    </r>
    <rPh sb="0" eb="3">
      <t>エンシュウリツ</t>
    </rPh>
    <phoneticPr fontId="1"/>
  </si>
  <si>
    <r>
      <t>π</t>
    </r>
    <r>
      <rPr>
        <sz val="11"/>
        <color theme="1"/>
        <rFont val="ＭＳ Ｐ明朝"/>
        <family val="1"/>
        <charset val="128"/>
      </rPr>
      <t>：</t>
    </r>
    <phoneticPr fontId="1"/>
  </si>
  <si>
    <r>
      <t>δ</t>
    </r>
    <r>
      <rPr>
        <vertAlign val="subscript"/>
        <sz val="11"/>
        <color theme="1"/>
        <rFont val="Times New Roman"/>
        <family val="1"/>
      </rPr>
      <t>sy</t>
    </r>
    <r>
      <rPr>
        <sz val="11"/>
        <color theme="1"/>
        <rFont val="ＭＳ Ｐ明朝"/>
        <family val="1"/>
        <charset val="128"/>
      </rPr>
      <t>：</t>
    </r>
    <phoneticPr fontId="1"/>
  </si>
  <si>
    <r>
      <rPr>
        <sz val="11"/>
        <color theme="1"/>
        <rFont val="ＭＳ Ｐ明朝"/>
        <family val="1"/>
        <charset val="128"/>
      </rPr>
      <t>横拘束鉄筋の抵抗を表すバネ定数</t>
    </r>
    <r>
      <rPr>
        <sz val="11"/>
        <color theme="1"/>
        <rFont val="Times New Roman"/>
        <family val="1"/>
      </rPr>
      <t>(N/mm</t>
    </r>
    <r>
      <rPr>
        <vertAlign val="superscript"/>
        <sz val="11"/>
        <color theme="1"/>
        <rFont val="Times New Roman"/>
        <family val="1"/>
      </rPr>
      <t>2</t>
    </r>
    <r>
      <rPr>
        <sz val="11"/>
        <color theme="1"/>
        <rFont val="Times New Roman"/>
        <family val="1"/>
      </rPr>
      <t>)</t>
    </r>
    <r>
      <rPr>
        <sz val="11"/>
        <color theme="1"/>
        <rFont val="ＭＳ Ｐ明朝"/>
        <family val="1"/>
        <charset val="128"/>
      </rPr>
      <t>で</t>
    </r>
    <r>
      <rPr>
        <sz val="11"/>
        <color theme="1"/>
        <rFont val="Times New Roman"/>
        <family val="1"/>
      </rPr>
      <t>,</t>
    </r>
    <r>
      <rPr>
        <sz val="11"/>
        <color theme="1"/>
        <rFont val="ＭＳ Ｐ明朝"/>
        <family val="1"/>
        <charset val="128"/>
      </rPr>
      <t>次式により算出する</t>
    </r>
    <rPh sb="0" eb="1">
      <t>ヨコ</t>
    </rPh>
    <rPh sb="1" eb="3">
      <t>コウソク</t>
    </rPh>
    <rPh sb="3" eb="5">
      <t>テッキン</t>
    </rPh>
    <rPh sb="6" eb="8">
      <t>テイコウ</t>
    </rPh>
    <rPh sb="9" eb="10">
      <t>アラワ</t>
    </rPh>
    <rPh sb="24" eb="26">
      <t>ジシキ</t>
    </rPh>
    <rPh sb="29" eb="31">
      <t>サンシュツ</t>
    </rPh>
    <phoneticPr fontId="1"/>
  </si>
  <si>
    <r>
      <t>E</t>
    </r>
    <r>
      <rPr>
        <vertAlign val="subscript"/>
        <sz val="11"/>
        <color theme="1"/>
        <rFont val="Times New Roman"/>
        <family val="1"/>
      </rPr>
      <t>0</t>
    </r>
    <r>
      <rPr>
        <sz val="11"/>
        <color theme="1"/>
        <rFont val="ＭＳ Ｐ明朝"/>
        <family val="1"/>
        <charset val="128"/>
      </rPr>
      <t>：</t>
    </r>
    <phoneticPr fontId="1"/>
  </si>
  <si>
    <r>
      <rPr>
        <sz val="11"/>
        <color theme="1"/>
        <rFont val="ＭＳ Ｐ明朝"/>
        <family val="1"/>
        <charset val="128"/>
      </rPr>
      <t>横拘束鉄筋のヤング係数</t>
    </r>
    <r>
      <rPr>
        <sz val="11"/>
        <color theme="1"/>
        <rFont val="Times New Roman"/>
        <family val="1"/>
      </rPr>
      <t>(N/mm</t>
    </r>
    <r>
      <rPr>
        <vertAlign val="superscript"/>
        <sz val="11"/>
        <color theme="1"/>
        <rFont val="Times New Roman"/>
        <family val="1"/>
      </rPr>
      <t>2</t>
    </r>
    <r>
      <rPr>
        <sz val="11"/>
        <color theme="1"/>
        <rFont val="Times New Roman"/>
        <family val="1"/>
      </rPr>
      <t>)</t>
    </r>
    <rPh sb="0" eb="1">
      <t>ヨコ</t>
    </rPh>
    <rPh sb="1" eb="3">
      <t>コウソク</t>
    </rPh>
    <rPh sb="3" eb="5">
      <t>テッキン</t>
    </rPh>
    <rPh sb="9" eb="11">
      <t>ケイスウ</t>
    </rPh>
    <phoneticPr fontId="1"/>
  </si>
  <si>
    <r>
      <t>I</t>
    </r>
    <r>
      <rPr>
        <vertAlign val="subscript"/>
        <sz val="11"/>
        <color theme="1"/>
        <rFont val="Times New Roman"/>
        <family val="1"/>
      </rPr>
      <t>h</t>
    </r>
    <r>
      <rPr>
        <sz val="11"/>
        <color theme="1"/>
        <rFont val="ＭＳ Ｐ明朝"/>
        <family val="1"/>
        <charset val="128"/>
      </rPr>
      <t>：</t>
    </r>
    <phoneticPr fontId="1"/>
  </si>
  <si>
    <r>
      <rPr>
        <sz val="11"/>
        <color theme="1"/>
        <rFont val="ＭＳ Ｐ明朝"/>
        <family val="1"/>
        <charset val="128"/>
      </rPr>
      <t>横拘束鉄筋の断面二次モーメント</t>
    </r>
    <r>
      <rPr>
        <sz val="11"/>
        <color theme="1"/>
        <rFont val="Times New Roman"/>
        <family val="1"/>
      </rPr>
      <t>(mm</t>
    </r>
    <r>
      <rPr>
        <vertAlign val="superscript"/>
        <sz val="11"/>
        <color theme="1"/>
        <rFont val="Times New Roman"/>
        <family val="1"/>
      </rPr>
      <t>4</t>
    </r>
    <r>
      <rPr>
        <sz val="11"/>
        <color theme="1"/>
        <rFont val="Times New Roman"/>
        <family val="1"/>
      </rPr>
      <t xml:space="preserve">) </t>
    </r>
    <rPh sb="0" eb="1">
      <t>ヨコ</t>
    </rPh>
    <rPh sb="1" eb="3">
      <t>コウソク</t>
    </rPh>
    <rPh sb="3" eb="5">
      <t>テッキン</t>
    </rPh>
    <rPh sb="6" eb="8">
      <t>ダンメン</t>
    </rPh>
    <rPh sb="8" eb="10">
      <t>ニジ</t>
    </rPh>
    <phoneticPr fontId="1"/>
  </si>
  <si>
    <r>
      <t>n</t>
    </r>
    <r>
      <rPr>
        <vertAlign val="subscript"/>
        <sz val="11"/>
        <color theme="1"/>
        <rFont val="Times New Roman"/>
        <family val="1"/>
      </rPr>
      <t>s</t>
    </r>
    <r>
      <rPr>
        <sz val="11"/>
        <color theme="1"/>
        <rFont val="ＭＳ Ｐ明朝"/>
        <family val="1"/>
        <charset val="128"/>
      </rPr>
      <t>：</t>
    </r>
    <phoneticPr fontId="1"/>
  </si>
  <si>
    <r>
      <rPr>
        <sz val="11"/>
        <color theme="1"/>
        <rFont val="ＭＳ Ｐ明朝"/>
        <family val="1"/>
        <charset val="128"/>
      </rPr>
      <t>塑性ヒンジを算出するための横拘束鉄筋の有効長さ</t>
    </r>
    <r>
      <rPr>
        <sz val="11"/>
        <color theme="1"/>
        <rFont val="Times New Roman"/>
        <family val="1"/>
      </rPr>
      <t>d'</t>
    </r>
    <r>
      <rPr>
        <sz val="11"/>
        <color theme="1"/>
        <rFont val="ＭＳ Ｐ明朝"/>
        <family val="1"/>
        <charset val="128"/>
      </rPr>
      <t>が最も大きいコンクリート部分に配置される圧縮側軸方向鉄筋の本数で，複数段配筋される場合においてはそれらの合計とする．</t>
    </r>
    <rPh sb="0" eb="2">
      <t>ソセイ</t>
    </rPh>
    <rPh sb="6" eb="8">
      <t>サンシュツ</t>
    </rPh>
    <rPh sb="13" eb="14">
      <t>ヨコ</t>
    </rPh>
    <rPh sb="14" eb="16">
      <t>コウソク</t>
    </rPh>
    <rPh sb="16" eb="18">
      <t>テッキン</t>
    </rPh>
    <rPh sb="19" eb="21">
      <t>ユウコウ</t>
    </rPh>
    <rPh sb="21" eb="22">
      <t>ナガ</t>
    </rPh>
    <rPh sb="26" eb="27">
      <t>モット</t>
    </rPh>
    <rPh sb="28" eb="29">
      <t>オオ</t>
    </rPh>
    <rPh sb="37" eb="39">
      <t>ブブン</t>
    </rPh>
    <rPh sb="40" eb="42">
      <t>ハイチ</t>
    </rPh>
    <rPh sb="45" eb="47">
      <t>アッシュク</t>
    </rPh>
    <rPh sb="47" eb="48">
      <t>ガワ</t>
    </rPh>
    <rPh sb="48" eb="51">
      <t>ジクホウコウ</t>
    </rPh>
    <rPh sb="51" eb="53">
      <t>テッキン</t>
    </rPh>
    <rPh sb="54" eb="56">
      <t>ホンスウ</t>
    </rPh>
    <rPh sb="58" eb="60">
      <t>フクスウ</t>
    </rPh>
    <rPh sb="60" eb="61">
      <t>ダン</t>
    </rPh>
    <rPh sb="61" eb="63">
      <t>ハイキン</t>
    </rPh>
    <rPh sb="66" eb="68">
      <t>バアイ</t>
    </rPh>
    <rPh sb="77" eb="79">
      <t>ゴウケイ</t>
    </rPh>
    <phoneticPr fontId="1"/>
  </si>
  <si>
    <r>
      <t>β</t>
    </r>
    <r>
      <rPr>
        <vertAlign val="subscript"/>
        <sz val="11"/>
        <color theme="1"/>
        <rFont val="Times New Roman"/>
        <family val="1"/>
      </rPr>
      <t>c0</t>
    </r>
    <r>
      <rPr>
        <sz val="11"/>
        <color theme="1"/>
        <rFont val="ＭＳ Ｐ明朝"/>
        <family val="1"/>
        <charset val="128"/>
      </rPr>
      <t>：</t>
    </r>
    <phoneticPr fontId="1"/>
  </si>
  <si>
    <r>
      <t>c</t>
    </r>
    <r>
      <rPr>
        <vertAlign val="subscript"/>
        <sz val="11"/>
        <color theme="1"/>
        <rFont val="Times New Roman"/>
        <family val="1"/>
      </rPr>
      <t>0</t>
    </r>
    <r>
      <rPr>
        <sz val="11"/>
        <color theme="1"/>
        <rFont val="ＭＳ Ｐ明朝"/>
        <family val="1"/>
        <charset val="128"/>
      </rPr>
      <t>：</t>
    </r>
    <phoneticPr fontId="1"/>
  </si>
  <si>
    <r>
      <rPr>
        <sz val="11"/>
        <color theme="1"/>
        <rFont val="ＭＳ Ｐ明朝"/>
        <family val="1"/>
        <charset val="128"/>
      </rPr>
      <t>塑性ヒンジ長を算出するための横拘束鉄筋の有効長</t>
    </r>
    <r>
      <rPr>
        <sz val="11"/>
        <color theme="1"/>
        <rFont val="Times New Roman"/>
        <family val="1"/>
      </rPr>
      <t>d'</t>
    </r>
    <r>
      <rPr>
        <sz val="11"/>
        <color theme="1"/>
        <rFont val="ＭＳ Ｐ明朝"/>
        <family val="1"/>
        <charset val="128"/>
      </rPr>
      <t>が最も大きいコンクリート部分の最外縁に配置される軸方向鉄筋の最外面からコンクリート表面までの距離</t>
    </r>
    <r>
      <rPr>
        <sz val="11"/>
        <color theme="1"/>
        <rFont val="Times New Roman"/>
        <family val="1"/>
      </rPr>
      <t>(mm)</t>
    </r>
    <rPh sb="0" eb="2">
      <t>ソセイ</t>
    </rPh>
    <rPh sb="5" eb="6">
      <t>チョウ</t>
    </rPh>
    <rPh sb="7" eb="9">
      <t>サンシュツ</t>
    </rPh>
    <rPh sb="14" eb="15">
      <t>ヨコ</t>
    </rPh>
    <rPh sb="15" eb="17">
      <t>コウソク</t>
    </rPh>
    <rPh sb="17" eb="19">
      <t>テッキン</t>
    </rPh>
    <rPh sb="20" eb="22">
      <t>ユウコウ</t>
    </rPh>
    <rPh sb="22" eb="23">
      <t>ナガ</t>
    </rPh>
    <rPh sb="26" eb="27">
      <t>モット</t>
    </rPh>
    <rPh sb="28" eb="29">
      <t>オオ</t>
    </rPh>
    <rPh sb="37" eb="39">
      <t>ブブン</t>
    </rPh>
    <rPh sb="40" eb="41">
      <t>サイ</t>
    </rPh>
    <rPh sb="41" eb="42">
      <t>ガイ</t>
    </rPh>
    <rPh sb="42" eb="43">
      <t>エン</t>
    </rPh>
    <rPh sb="44" eb="46">
      <t>ハイチ</t>
    </rPh>
    <rPh sb="49" eb="52">
      <t>ジクホウコウ</t>
    </rPh>
    <rPh sb="52" eb="54">
      <t>テッキン</t>
    </rPh>
    <rPh sb="55" eb="56">
      <t>サイ</t>
    </rPh>
    <rPh sb="56" eb="57">
      <t>ソト</t>
    </rPh>
    <rPh sb="57" eb="58">
      <t>メン</t>
    </rPh>
    <rPh sb="66" eb="68">
      <t>ヒョウメン</t>
    </rPh>
    <rPh sb="71" eb="73">
      <t>キョリ</t>
    </rPh>
    <phoneticPr fontId="1"/>
  </si>
  <si>
    <r>
      <t>5本</t>
    </r>
    <r>
      <rPr>
        <sz val="11"/>
        <color theme="1"/>
        <rFont val="ＭＳ Ｐ明朝"/>
        <family val="1"/>
        <charset val="128"/>
      </rPr>
      <t/>
    </r>
    <rPh sb="1" eb="2">
      <t>ホン</t>
    </rPh>
    <phoneticPr fontId="1"/>
  </si>
  <si>
    <r>
      <t>7本</t>
    </r>
    <r>
      <rPr>
        <sz val="11"/>
        <color theme="1"/>
        <rFont val="ＭＳ Ｐ明朝"/>
        <family val="1"/>
        <charset val="128"/>
      </rPr>
      <t/>
    </r>
    <rPh sb="1" eb="2">
      <t>ホン</t>
    </rPh>
    <phoneticPr fontId="1"/>
  </si>
  <si>
    <r>
      <t>9本</t>
    </r>
    <r>
      <rPr>
        <sz val="11"/>
        <color theme="1"/>
        <rFont val="ＭＳ Ｐ明朝"/>
        <family val="1"/>
        <charset val="128"/>
      </rPr>
      <t/>
    </r>
    <rPh sb="1" eb="2">
      <t>ホン</t>
    </rPh>
    <phoneticPr fontId="1"/>
  </si>
  <si>
    <t>普通丸鋼</t>
    <rPh sb="0" eb="2">
      <t>フツウ</t>
    </rPh>
    <rPh sb="2" eb="3">
      <t>マル</t>
    </rPh>
    <rPh sb="3" eb="4">
      <t>ハガネ</t>
    </rPh>
    <phoneticPr fontId="1"/>
  </si>
  <si>
    <t>異形鉄筋</t>
    <rPh sb="0" eb="2">
      <t>イケイ</t>
    </rPh>
    <rPh sb="2" eb="4">
      <t>テッキン</t>
    </rPh>
    <phoneticPr fontId="1"/>
  </si>
  <si>
    <t>φ6</t>
    <phoneticPr fontId="1"/>
  </si>
  <si>
    <t>φ8</t>
    <phoneticPr fontId="1"/>
  </si>
  <si>
    <t>φ9</t>
    <phoneticPr fontId="1"/>
  </si>
  <si>
    <t>φ10</t>
    <phoneticPr fontId="1"/>
  </si>
  <si>
    <t>φ12</t>
    <phoneticPr fontId="1"/>
  </si>
  <si>
    <t>D6</t>
    <phoneticPr fontId="1"/>
  </si>
  <si>
    <t>D10</t>
    <phoneticPr fontId="1"/>
  </si>
  <si>
    <t>D13</t>
    <phoneticPr fontId="1"/>
  </si>
  <si>
    <t>D16</t>
    <phoneticPr fontId="1"/>
  </si>
  <si>
    <t>D19</t>
    <phoneticPr fontId="1"/>
  </si>
  <si>
    <t>D22</t>
    <phoneticPr fontId="1"/>
  </si>
  <si>
    <t>D25</t>
    <phoneticPr fontId="1"/>
  </si>
  <si>
    <t>D29</t>
    <phoneticPr fontId="1"/>
  </si>
  <si>
    <t>D32</t>
    <phoneticPr fontId="1"/>
  </si>
  <si>
    <t>D35</t>
    <phoneticPr fontId="1"/>
  </si>
  <si>
    <t>D38</t>
    <phoneticPr fontId="1"/>
  </si>
  <si>
    <t>D41</t>
    <phoneticPr fontId="1"/>
  </si>
  <si>
    <t>D51</t>
    <phoneticPr fontId="1"/>
  </si>
  <si>
    <r>
      <t>ε</t>
    </r>
    <r>
      <rPr>
        <vertAlign val="subscript"/>
        <sz val="11"/>
        <color theme="1"/>
        <rFont val="Times New Roman"/>
        <family val="1"/>
      </rPr>
      <t>st2</t>
    </r>
    <r>
      <rPr>
        <sz val="11"/>
        <color theme="1"/>
        <rFont val="ＭＳ Ｐゴシック"/>
        <family val="3"/>
        <charset val="128"/>
      </rPr>
      <t>：</t>
    </r>
    <phoneticPr fontId="1"/>
  </si>
  <si>
    <r>
      <rPr>
        <sz val="11"/>
        <color theme="1"/>
        <rFont val="ＭＳ Ｐゴシック"/>
        <family val="2"/>
        <charset val="128"/>
      </rPr>
      <t>耐震性能</t>
    </r>
    <r>
      <rPr>
        <sz val="11"/>
        <color theme="1"/>
        <rFont val="Times New Roman"/>
        <family val="1"/>
      </rPr>
      <t>2</t>
    </r>
    <r>
      <rPr>
        <sz val="11"/>
        <color theme="1"/>
        <rFont val="ＭＳ Ｐゴシック"/>
        <family val="2"/>
        <charset val="128"/>
      </rPr>
      <t>の軸方向鉄筋の許容引張ひずみ</t>
    </r>
    <rPh sb="0" eb="2">
      <t>タイシン</t>
    </rPh>
    <rPh sb="2" eb="4">
      <t>セイノウ</t>
    </rPh>
    <rPh sb="6" eb="9">
      <t>ジクホウコウ</t>
    </rPh>
    <rPh sb="9" eb="11">
      <t>テッキン</t>
    </rPh>
    <rPh sb="12" eb="14">
      <t>キョヨウ</t>
    </rPh>
    <rPh sb="14" eb="16">
      <t>ヒッパリ</t>
    </rPh>
    <phoneticPr fontId="1"/>
  </si>
  <si>
    <r>
      <t>ε</t>
    </r>
    <r>
      <rPr>
        <vertAlign val="subscript"/>
        <sz val="11"/>
        <color theme="1"/>
        <rFont val="Times New Roman"/>
        <family val="1"/>
      </rPr>
      <t>st3</t>
    </r>
    <r>
      <rPr>
        <sz val="11"/>
        <color theme="1"/>
        <rFont val="ＭＳ Ｐゴシック"/>
        <family val="3"/>
        <charset val="128"/>
      </rPr>
      <t>：</t>
    </r>
    <phoneticPr fontId="1"/>
  </si>
  <si>
    <r>
      <rPr>
        <sz val="11"/>
        <color theme="1"/>
        <rFont val="ＭＳ Ｐゴシック"/>
        <family val="2"/>
        <charset val="128"/>
      </rPr>
      <t>耐震性能</t>
    </r>
    <r>
      <rPr>
        <sz val="11"/>
        <color theme="1"/>
        <rFont val="Times New Roman"/>
        <family val="1"/>
      </rPr>
      <t>3</t>
    </r>
    <r>
      <rPr>
        <sz val="11"/>
        <color theme="1"/>
        <rFont val="ＭＳ Ｐゴシック"/>
        <family val="2"/>
        <charset val="128"/>
      </rPr>
      <t>の軸方向鉄筋の許容引張ひずみ</t>
    </r>
    <rPh sb="0" eb="2">
      <t>タイシン</t>
    </rPh>
    <rPh sb="2" eb="4">
      <t>セイノウ</t>
    </rPh>
    <rPh sb="6" eb="9">
      <t>ジクホウコウ</t>
    </rPh>
    <rPh sb="9" eb="11">
      <t>テッキン</t>
    </rPh>
    <rPh sb="12" eb="14">
      <t>キョヨウ</t>
    </rPh>
    <rPh sb="14" eb="16">
      <t>ヒッパリ</t>
    </rPh>
    <phoneticPr fontId="1"/>
  </si>
  <si>
    <r>
      <t>β</t>
    </r>
    <r>
      <rPr>
        <vertAlign val="subscript"/>
        <sz val="11"/>
        <color theme="1"/>
        <rFont val="Times New Roman"/>
        <family val="1"/>
      </rPr>
      <t>n</t>
    </r>
    <r>
      <rPr>
        <sz val="11"/>
        <color theme="1"/>
        <rFont val="ＭＳ Ｐ明朝"/>
        <family val="1"/>
        <charset val="128"/>
      </rPr>
      <t>：</t>
    </r>
    <phoneticPr fontId="1"/>
  </si>
  <si>
    <r>
      <t>φ'</t>
    </r>
    <r>
      <rPr>
        <sz val="11"/>
        <color theme="1"/>
        <rFont val="ＭＳ Ｐ明朝"/>
        <family val="1"/>
        <charset val="128"/>
      </rPr>
      <t>：</t>
    </r>
    <phoneticPr fontId="1"/>
  </si>
  <si>
    <r>
      <t>β</t>
    </r>
    <r>
      <rPr>
        <vertAlign val="subscript"/>
        <sz val="11"/>
        <color theme="1"/>
        <rFont val="Times New Roman"/>
        <family val="1"/>
      </rPr>
      <t>s</t>
    </r>
    <r>
      <rPr>
        <sz val="11"/>
        <color theme="1"/>
        <rFont val="ＭＳ Ｐ明朝"/>
        <family val="1"/>
        <charset val="128"/>
      </rPr>
      <t>：</t>
    </r>
    <phoneticPr fontId="1"/>
  </si>
  <si>
    <r>
      <t>d'</t>
    </r>
    <r>
      <rPr>
        <sz val="11"/>
        <color theme="1"/>
        <rFont val="ＭＳ Ｐ明朝"/>
        <family val="1"/>
        <charset val="128"/>
      </rPr>
      <t>：</t>
    </r>
    <phoneticPr fontId="1"/>
  </si>
  <si>
    <r>
      <rPr>
        <sz val="11"/>
        <color theme="1"/>
        <rFont val="ＭＳ Ｐ明朝"/>
        <family val="1"/>
        <charset val="128"/>
      </rPr>
      <t>塑性ヒンジ長を算出するための横拘束鉄筋の有効長</t>
    </r>
    <r>
      <rPr>
        <sz val="11"/>
        <color theme="1"/>
        <rFont val="Times New Roman"/>
        <family val="1"/>
      </rPr>
      <t>d'</t>
    </r>
    <r>
      <rPr>
        <sz val="11"/>
        <color theme="1"/>
        <rFont val="ＭＳ Ｐ明朝"/>
        <family val="1"/>
        <charset val="128"/>
      </rPr>
      <t>が最も大きいコンクリート部分に配置される軸方向鉄筋の直径</t>
    </r>
    <r>
      <rPr>
        <sz val="11"/>
        <color theme="1"/>
        <rFont val="Times New Roman"/>
        <family val="1"/>
      </rPr>
      <t>(mm)</t>
    </r>
    <r>
      <rPr>
        <sz val="11"/>
        <color theme="1"/>
        <rFont val="ＭＳ Ｐ明朝"/>
        <family val="1"/>
        <charset val="128"/>
      </rPr>
      <t>で，</t>
    </r>
    <r>
      <rPr>
        <sz val="11"/>
        <color theme="1"/>
        <rFont val="Times New Roman"/>
        <family val="1"/>
      </rPr>
      <t>40mm</t>
    </r>
    <r>
      <rPr>
        <sz val="11"/>
        <color theme="1"/>
        <rFont val="ＭＳ Ｐ明朝"/>
        <family val="1"/>
        <charset val="128"/>
      </rPr>
      <t>以上の軸方向鉄筋を用いる場合においては</t>
    </r>
    <r>
      <rPr>
        <sz val="11"/>
        <color theme="1"/>
        <rFont val="Times New Roman"/>
        <family val="1"/>
      </rPr>
      <t>40mm</t>
    </r>
    <r>
      <rPr>
        <sz val="11"/>
        <color theme="1"/>
        <rFont val="ＭＳ Ｐ明朝"/>
        <family val="1"/>
        <charset val="128"/>
      </rPr>
      <t>とする</t>
    </r>
    <rPh sb="0" eb="2">
      <t>ソセイ</t>
    </rPh>
    <rPh sb="5" eb="6">
      <t>チョウ</t>
    </rPh>
    <rPh sb="7" eb="9">
      <t>サンシュツ</t>
    </rPh>
    <rPh sb="14" eb="15">
      <t>ヨコ</t>
    </rPh>
    <rPh sb="15" eb="17">
      <t>コウソク</t>
    </rPh>
    <rPh sb="17" eb="19">
      <t>テッキン</t>
    </rPh>
    <rPh sb="20" eb="22">
      <t>ユウコウ</t>
    </rPh>
    <rPh sb="22" eb="23">
      <t>ナガ</t>
    </rPh>
    <rPh sb="26" eb="27">
      <t>モット</t>
    </rPh>
    <rPh sb="28" eb="29">
      <t>オオ</t>
    </rPh>
    <rPh sb="37" eb="39">
      <t>ブブン</t>
    </rPh>
    <rPh sb="40" eb="42">
      <t>ハイチ</t>
    </rPh>
    <rPh sb="45" eb="48">
      <t>ジクホウコウ</t>
    </rPh>
    <rPh sb="48" eb="50">
      <t>テッキン</t>
    </rPh>
    <rPh sb="51" eb="53">
      <t>チョッケイ</t>
    </rPh>
    <rPh sb="63" eb="65">
      <t>イジョウ</t>
    </rPh>
    <rPh sb="66" eb="69">
      <t>ジクホウコウ</t>
    </rPh>
    <rPh sb="69" eb="71">
      <t>テッキン</t>
    </rPh>
    <rPh sb="72" eb="73">
      <t>モチ</t>
    </rPh>
    <rPh sb="75" eb="77">
      <t>バアイ</t>
    </rPh>
    <phoneticPr fontId="1"/>
  </si>
  <si>
    <r>
      <rPr>
        <sz val="11"/>
        <color theme="1"/>
        <rFont val="Times New Roman"/>
        <family val="1"/>
        <charset val="128"/>
        <scheme val="minor"/>
      </rPr>
      <t>径または呼び径</t>
    </r>
    <r>
      <rPr>
        <sz val="11"/>
        <color theme="1"/>
        <rFont val="Times New Roman"/>
        <family val="1"/>
        <scheme val="minor"/>
      </rPr>
      <t>(mm)</t>
    </r>
    <rPh sb="0" eb="1">
      <t>ケイ</t>
    </rPh>
    <rPh sb="4" eb="5">
      <t>ヨ</t>
    </rPh>
    <rPh sb="6" eb="7">
      <t>ケイ</t>
    </rPh>
    <phoneticPr fontId="1"/>
  </si>
  <si>
    <r>
      <rPr>
        <sz val="11"/>
        <color theme="1"/>
        <rFont val="Times New Roman"/>
        <family val="1"/>
        <charset val="128"/>
        <scheme val="minor"/>
      </rPr>
      <t>単位重量</t>
    </r>
    <r>
      <rPr>
        <sz val="11"/>
        <color theme="1"/>
        <rFont val="Times New Roman"/>
        <family val="1"/>
        <scheme val="minor"/>
      </rPr>
      <t>(kg/m)</t>
    </r>
    <rPh sb="0" eb="2">
      <t>タンイ</t>
    </rPh>
    <rPh sb="2" eb="4">
      <t>ジュウリョウ</t>
    </rPh>
    <phoneticPr fontId="1"/>
  </si>
  <si>
    <r>
      <rPr>
        <sz val="11"/>
        <color theme="1"/>
        <rFont val="Times New Roman"/>
        <family val="1"/>
        <charset val="128"/>
        <scheme val="minor"/>
      </rPr>
      <t>公称直径</t>
    </r>
    <r>
      <rPr>
        <sz val="11"/>
        <color theme="1"/>
        <rFont val="Times New Roman"/>
        <family val="1"/>
        <scheme val="minor"/>
      </rPr>
      <t>(mm)</t>
    </r>
    <rPh sb="0" eb="2">
      <t>コウショウ</t>
    </rPh>
    <rPh sb="2" eb="4">
      <t>チョッケイ</t>
    </rPh>
    <phoneticPr fontId="1"/>
  </si>
  <si>
    <r>
      <rPr>
        <sz val="11"/>
        <color theme="1"/>
        <rFont val="Times New Roman"/>
        <family val="1"/>
        <charset val="128"/>
        <scheme val="minor"/>
      </rPr>
      <t>公称断面積</t>
    </r>
    <r>
      <rPr>
        <sz val="11"/>
        <color theme="1"/>
        <rFont val="Times New Roman"/>
        <family val="1"/>
        <scheme val="minor"/>
      </rPr>
      <t>(mm</t>
    </r>
    <r>
      <rPr>
        <vertAlign val="superscript"/>
        <sz val="11"/>
        <color theme="1"/>
        <rFont val="Times New Roman"/>
        <family val="1"/>
        <scheme val="minor"/>
      </rPr>
      <t>2</t>
    </r>
    <r>
      <rPr>
        <sz val="11"/>
        <color theme="1"/>
        <rFont val="Times New Roman"/>
        <family val="1"/>
        <scheme val="minor"/>
      </rPr>
      <t>)</t>
    </r>
    <rPh sb="0" eb="2">
      <t>コウショウ</t>
    </rPh>
    <rPh sb="2" eb="5">
      <t>ダンメンセキ</t>
    </rPh>
    <phoneticPr fontId="1"/>
  </si>
  <si>
    <r>
      <rPr>
        <sz val="11"/>
        <color theme="1"/>
        <rFont val="Times New Roman"/>
        <family val="1"/>
        <charset val="128"/>
        <scheme val="minor"/>
      </rPr>
      <t>鉄筋本数</t>
    </r>
    <r>
      <rPr>
        <sz val="11"/>
        <color theme="1"/>
        <rFont val="Times New Roman"/>
        <family val="1"/>
        <scheme val="minor"/>
      </rPr>
      <t xml:space="preserve"> </t>
    </r>
    <r>
      <rPr>
        <sz val="11"/>
        <color theme="1"/>
        <rFont val="Times New Roman"/>
        <family val="1"/>
        <charset val="128"/>
        <scheme val="minor"/>
      </rPr>
      <t>断面積　</t>
    </r>
    <r>
      <rPr>
        <sz val="11"/>
        <color theme="1"/>
        <rFont val="Times New Roman"/>
        <family val="1"/>
        <scheme val="minor"/>
      </rPr>
      <t>(mm</t>
    </r>
    <r>
      <rPr>
        <vertAlign val="superscript"/>
        <sz val="11"/>
        <color theme="1"/>
        <rFont val="Times New Roman"/>
        <family val="1"/>
        <scheme val="minor"/>
      </rPr>
      <t>2</t>
    </r>
    <r>
      <rPr>
        <sz val="11"/>
        <color theme="1"/>
        <rFont val="Times New Roman"/>
        <family val="1"/>
        <scheme val="minor"/>
      </rPr>
      <t xml:space="preserve">) </t>
    </r>
    <rPh sb="0" eb="2">
      <t>テッキン</t>
    </rPh>
    <rPh sb="2" eb="4">
      <t>ホンスウ</t>
    </rPh>
    <rPh sb="5" eb="8">
      <t>ダンメンセキ</t>
    </rPh>
    <phoneticPr fontId="1"/>
  </si>
  <si>
    <r>
      <t>2</t>
    </r>
    <r>
      <rPr>
        <sz val="11"/>
        <color theme="1"/>
        <rFont val="Times New Roman"/>
        <family val="1"/>
        <charset val="128"/>
        <scheme val="minor"/>
      </rPr>
      <t>本</t>
    </r>
    <rPh sb="1" eb="2">
      <t>ホン</t>
    </rPh>
    <phoneticPr fontId="1"/>
  </si>
  <si>
    <r>
      <t>3</t>
    </r>
    <r>
      <rPr>
        <sz val="11"/>
        <color theme="1"/>
        <rFont val="Times New Roman"/>
        <family val="1"/>
        <charset val="128"/>
        <scheme val="minor"/>
      </rPr>
      <t>本</t>
    </r>
    <rPh sb="1" eb="2">
      <t>ホン</t>
    </rPh>
    <phoneticPr fontId="1"/>
  </si>
  <si>
    <r>
      <t>4</t>
    </r>
    <r>
      <rPr>
        <sz val="11"/>
        <color theme="1"/>
        <rFont val="Times New Roman"/>
        <family val="1"/>
        <charset val="128"/>
        <scheme val="minor"/>
      </rPr>
      <t>本</t>
    </r>
    <rPh sb="1" eb="2">
      <t>ホン</t>
    </rPh>
    <phoneticPr fontId="1"/>
  </si>
  <si>
    <r>
      <t>6</t>
    </r>
    <r>
      <rPr>
        <sz val="11"/>
        <color theme="1"/>
        <rFont val="Times New Roman"/>
        <family val="1"/>
        <charset val="128"/>
        <scheme val="minor"/>
      </rPr>
      <t>本</t>
    </r>
    <rPh sb="1" eb="2">
      <t>ホン</t>
    </rPh>
    <phoneticPr fontId="1"/>
  </si>
  <si>
    <r>
      <t>8</t>
    </r>
    <r>
      <rPr>
        <sz val="11"/>
        <color theme="1"/>
        <rFont val="Times New Roman"/>
        <family val="1"/>
        <charset val="128"/>
        <scheme val="minor"/>
      </rPr>
      <t>本</t>
    </r>
    <rPh sb="1" eb="2">
      <t>ホン</t>
    </rPh>
    <phoneticPr fontId="1"/>
  </si>
  <si>
    <r>
      <t>10</t>
    </r>
    <r>
      <rPr>
        <sz val="11"/>
        <color theme="1"/>
        <rFont val="Times New Roman"/>
        <family val="1"/>
        <charset val="128"/>
        <scheme val="minor"/>
      </rPr>
      <t>本</t>
    </r>
    <rPh sb="2" eb="3">
      <t>ホン</t>
    </rPh>
    <phoneticPr fontId="1"/>
  </si>
  <si>
    <t>SD295A</t>
    <phoneticPr fontId="1"/>
  </si>
  <si>
    <t>SD295B</t>
    <phoneticPr fontId="1"/>
  </si>
  <si>
    <t>SD345</t>
    <phoneticPr fontId="1"/>
  </si>
  <si>
    <t>SD390</t>
    <phoneticPr fontId="1"/>
  </si>
  <si>
    <r>
      <rPr>
        <sz val="11"/>
        <color theme="1"/>
        <rFont val="Times New Roman"/>
        <family val="1"/>
        <charset val="128"/>
      </rPr>
      <t>種類</t>
    </r>
    <rPh sb="0" eb="2">
      <t>シュルイ</t>
    </rPh>
    <phoneticPr fontId="1"/>
  </si>
  <si>
    <r>
      <t>降伏強度(N/mm</t>
    </r>
    <r>
      <rPr>
        <vertAlign val="superscript"/>
        <sz val="11"/>
        <color theme="1"/>
        <rFont val="Times New Roman"/>
        <family val="1"/>
        <scheme val="minor"/>
      </rPr>
      <t>2</t>
    </r>
    <r>
      <rPr>
        <sz val="11"/>
        <color theme="1"/>
        <rFont val="Times New Roman"/>
        <family val="1"/>
        <charset val="128"/>
        <scheme val="minor"/>
      </rPr>
      <t>)</t>
    </r>
    <rPh sb="0" eb="2">
      <t>コウフク</t>
    </rPh>
    <rPh sb="2" eb="4">
      <t>キョウド</t>
    </rPh>
    <phoneticPr fontId="1"/>
  </si>
  <si>
    <r>
      <rPr>
        <sz val="11"/>
        <color theme="1"/>
        <rFont val="ＭＳ Ｐ明朝"/>
        <family val="1"/>
        <charset val="128"/>
      </rPr>
      <t>断面幅</t>
    </r>
    <r>
      <rPr>
        <sz val="11"/>
        <color theme="1"/>
        <rFont val="Times New Roman"/>
        <family val="1"/>
      </rPr>
      <t>B(mm)</t>
    </r>
    <rPh sb="0" eb="2">
      <t>ダンメン</t>
    </rPh>
    <rPh sb="2" eb="3">
      <t>ハバ</t>
    </rPh>
    <phoneticPr fontId="1"/>
  </si>
  <si>
    <r>
      <rPr>
        <sz val="11"/>
        <color theme="1"/>
        <rFont val="ＭＳ Ｐ明朝"/>
        <family val="1"/>
        <charset val="128"/>
      </rPr>
      <t>断面高さ</t>
    </r>
    <r>
      <rPr>
        <sz val="11"/>
        <color theme="1"/>
        <rFont val="Times New Roman"/>
        <family val="1"/>
      </rPr>
      <t>H(mm)</t>
    </r>
    <rPh sb="0" eb="2">
      <t>ダンメン</t>
    </rPh>
    <rPh sb="2" eb="3">
      <t>タカ</t>
    </rPh>
    <phoneticPr fontId="1"/>
  </si>
  <si>
    <t>(1)主鉄筋</t>
    <rPh sb="3" eb="4">
      <t>シュ</t>
    </rPh>
    <rPh sb="4" eb="6">
      <t>テッキン</t>
    </rPh>
    <phoneticPr fontId="1"/>
  </si>
  <si>
    <t>(2)帯鉄筋</t>
    <rPh sb="3" eb="4">
      <t>オビ</t>
    </rPh>
    <rPh sb="4" eb="6">
      <t>テッキン</t>
    </rPh>
    <phoneticPr fontId="1"/>
  </si>
  <si>
    <r>
      <t>Lp</t>
    </r>
    <r>
      <rPr>
        <sz val="11"/>
        <color theme="1"/>
        <rFont val="ＭＳ Ｐ明朝"/>
        <family val="1"/>
        <charset val="128"/>
      </rPr>
      <t>：</t>
    </r>
    <phoneticPr fontId="1"/>
  </si>
  <si>
    <r>
      <t>斜引張鉄筋の総断面積</t>
    </r>
    <r>
      <rPr>
        <sz val="11"/>
        <color theme="1"/>
        <rFont val="Times New Roman"/>
        <family val="1"/>
        <scheme val="minor"/>
      </rPr>
      <t xml:space="preserve"> A</t>
    </r>
    <r>
      <rPr>
        <vertAlign val="subscript"/>
        <sz val="11"/>
        <color theme="1"/>
        <rFont val="Times New Roman"/>
        <family val="1"/>
        <scheme val="minor"/>
      </rPr>
      <t>w</t>
    </r>
    <r>
      <rPr>
        <sz val="11"/>
        <color theme="1"/>
        <rFont val="Times New Roman"/>
        <family val="1"/>
        <scheme val="minor"/>
      </rPr>
      <t>(mm)</t>
    </r>
    <rPh sb="0" eb="1">
      <t>ナナ</t>
    </rPh>
    <rPh sb="1" eb="2">
      <t>ヒ</t>
    </rPh>
    <rPh sb="2" eb="3">
      <t>パ</t>
    </rPh>
    <rPh sb="3" eb="5">
      <t>テッキン</t>
    </rPh>
    <rPh sb="6" eb="7">
      <t>ソウ</t>
    </rPh>
    <rPh sb="7" eb="10">
      <t>ダンメンセキ</t>
    </rPh>
    <phoneticPr fontId="1"/>
  </si>
  <si>
    <r>
      <rPr>
        <sz val="11"/>
        <color theme="1"/>
        <rFont val="ＭＳ Ｐ明朝"/>
        <family val="1"/>
        <charset val="128"/>
      </rPr>
      <t>横拘束筋の断面積</t>
    </r>
    <r>
      <rPr>
        <sz val="11"/>
        <color theme="1"/>
        <rFont val="Times New Roman"/>
        <family val="1"/>
      </rPr>
      <t xml:space="preserve"> A</t>
    </r>
    <r>
      <rPr>
        <vertAlign val="subscript"/>
        <sz val="11"/>
        <color theme="1"/>
        <rFont val="Times New Roman"/>
        <family val="1"/>
      </rPr>
      <t xml:space="preserve">h </t>
    </r>
    <r>
      <rPr>
        <sz val="11"/>
        <color theme="1"/>
        <rFont val="Times New Roman"/>
        <family val="1"/>
      </rPr>
      <t>(mm</t>
    </r>
    <r>
      <rPr>
        <vertAlign val="superscript"/>
        <sz val="11"/>
        <color theme="1"/>
        <rFont val="Times New Roman"/>
        <family val="1"/>
      </rPr>
      <t>2</t>
    </r>
    <r>
      <rPr>
        <sz val="11"/>
        <color theme="1"/>
        <rFont val="Times New Roman"/>
        <family val="1"/>
      </rPr>
      <t>)</t>
    </r>
    <rPh sb="0" eb="1">
      <t>ヨコ</t>
    </rPh>
    <rPh sb="1" eb="3">
      <t>コウソク</t>
    </rPh>
    <rPh sb="3" eb="4">
      <t>キン</t>
    </rPh>
    <rPh sb="5" eb="8">
      <t>ダンメンセキ</t>
    </rPh>
    <phoneticPr fontId="1"/>
  </si>
  <si>
    <r>
      <t>高さ間隔</t>
    </r>
    <r>
      <rPr>
        <sz val="11"/>
        <color theme="1"/>
        <rFont val="Times New Roman"/>
        <family val="1"/>
        <scheme val="minor"/>
      </rPr>
      <t xml:space="preserve"> s </t>
    </r>
    <r>
      <rPr>
        <sz val="11"/>
        <color theme="1"/>
        <rFont val="Times New Roman"/>
        <family val="1"/>
        <charset val="128"/>
        <scheme val="minor"/>
      </rPr>
      <t>(</t>
    </r>
    <r>
      <rPr>
        <sz val="11"/>
        <color theme="1"/>
        <rFont val="Times New Roman"/>
        <family val="1"/>
        <scheme val="minor"/>
      </rPr>
      <t>mm</t>
    </r>
    <r>
      <rPr>
        <sz val="11"/>
        <color theme="1"/>
        <rFont val="Times New Roman"/>
        <family val="1"/>
        <charset val="128"/>
        <scheme val="minor"/>
      </rPr>
      <t>)</t>
    </r>
    <rPh sb="0" eb="1">
      <t>タカ</t>
    </rPh>
    <rPh sb="2" eb="4">
      <t>カンカク</t>
    </rPh>
    <phoneticPr fontId="1"/>
  </si>
  <si>
    <r>
      <t>1)</t>
    </r>
    <r>
      <rPr>
        <sz val="11"/>
        <color theme="1"/>
        <rFont val="Times New Roman"/>
        <family val="1"/>
        <charset val="128"/>
        <scheme val="minor"/>
      </rPr>
      <t>横拘束筋，斜引張鉄筋</t>
    </r>
    <rPh sb="2" eb="3">
      <t>ヨコ</t>
    </rPh>
    <rPh sb="3" eb="5">
      <t>コウソク</t>
    </rPh>
    <rPh sb="5" eb="6">
      <t>キン</t>
    </rPh>
    <rPh sb="7" eb="8">
      <t>ナナ</t>
    </rPh>
    <rPh sb="8" eb="9">
      <t>ヒ</t>
    </rPh>
    <rPh sb="9" eb="10">
      <t>パ</t>
    </rPh>
    <rPh sb="10" eb="12">
      <t>テッキン</t>
    </rPh>
    <phoneticPr fontId="1"/>
  </si>
  <si>
    <r>
      <t>2)</t>
    </r>
    <r>
      <rPr>
        <sz val="11"/>
        <color theme="1"/>
        <rFont val="Times New Roman"/>
        <family val="1"/>
        <charset val="128"/>
        <scheme val="minor"/>
      </rPr>
      <t>せん断力算定条件</t>
    </r>
    <rPh sb="4" eb="6">
      <t>ダンリョク</t>
    </rPh>
    <rPh sb="6" eb="8">
      <t>サンテイ</t>
    </rPh>
    <rPh sb="8" eb="10">
      <t>ジョウケン</t>
    </rPh>
    <phoneticPr fontId="1"/>
  </si>
  <si>
    <r>
      <rPr>
        <sz val="11"/>
        <color theme="1"/>
        <rFont val="ＭＳ Ｐ明朝"/>
        <family val="1"/>
        <charset val="128"/>
      </rPr>
      <t>断面幅</t>
    </r>
    <r>
      <rPr>
        <sz val="11"/>
        <color theme="1"/>
        <rFont val="Times New Roman"/>
        <family val="1"/>
      </rPr>
      <t>b(mm)</t>
    </r>
    <rPh sb="0" eb="2">
      <t>ダンメン</t>
    </rPh>
    <rPh sb="2" eb="3">
      <t>ハバ</t>
    </rPh>
    <phoneticPr fontId="1"/>
  </si>
  <si>
    <r>
      <t>有効高さ</t>
    </r>
    <r>
      <rPr>
        <sz val="11"/>
        <color theme="1"/>
        <rFont val="Times New Roman"/>
        <family val="1"/>
        <scheme val="minor"/>
      </rPr>
      <t xml:space="preserve">d(mm) </t>
    </r>
    <rPh sb="0" eb="2">
      <t>ユウコウ</t>
    </rPh>
    <rPh sb="2" eb="3">
      <t>タカ</t>
    </rPh>
    <phoneticPr fontId="1"/>
  </si>
  <si>
    <r>
      <t>引張主鉄筋比</t>
    </r>
    <r>
      <rPr>
        <sz val="11"/>
        <color theme="1"/>
        <rFont val="Times New Roman"/>
        <family val="1"/>
        <scheme val="minor"/>
      </rPr>
      <t xml:space="preserve"> p</t>
    </r>
    <r>
      <rPr>
        <vertAlign val="subscript"/>
        <sz val="11"/>
        <color theme="1"/>
        <rFont val="Times New Roman"/>
        <family val="1"/>
        <scheme val="minor"/>
      </rPr>
      <t>t</t>
    </r>
    <r>
      <rPr>
        <sz val="11"/>
        <color theme="1"/>
        <rFont val="Times New Roman"/>
        <family val="1"/>
        <scheme val="minor"/>
      </rPr>
      <t xml:space="preserve">(%) </t>
    </r>
    <rPh sb="0" eb="1">
      <t>ヒ</t>
    </rPh>
    <rPh sb="1" eb="2">
      <t>パ</t>
    </rPh>
    <rPh sb="2" eb="3">
      <t>シュ</t>
    </rPh>
    <rPh sb="3" eb="5">
      <t>テッキン</t>
    </rPh>
    <rPh sb="5" eb="6">
      <t>ヒ</t>
    </rPh>
    <phoneticPr fontId="1"/>
  </si>
  <si>
    <t>中間帯鉄筋本数</t>
    <rPh sb="0" eb="2">
      <t>チュウカン</t>
    </rPh>
    <rPh sb="2" eb="3">
      <t>オビ</t>
    </rPh>
    <rPh sb="3" eb="5">
      <t>テッキン</t>
    </rPh>
    <rPh sb="5" eb="7">
      <t>ホンスウ</t>
    </rPh>
    <phoneticPr fontId="1"/>
  </si>
  <si>
    <r>
      <rPr>
        <sz val="11"/>
        <color theme="1"/>
        <rFont val="ＭＳ Ｐ明朝"/>
        <family val="1"/>
        <charset val="128"/>
      </rPr>
      <t>横拘束筋の有効長</t>
    </r>
    <r>
      <rPr>
        <i/>
        <sz val="11"/>
        <color theme="1"/>
        <rFont val="Times New Roman"/>
        <family val="1"/>
      </rPr>
      <t xml:space="preserve"> </t>
    </r>
    <r>
      <rPr>
        <sz val="11"/>
        <color theme="1"/>
        <rFont val="Times New Roman"/>
        <family val="1"/>
      </rPr>
      <t>d’(mm)</t>
    </r>
    <rPh sb="0" eb="1">
      <t>ヨコ</t>
    </rPh>
    <rPh sb="1" eb="3">
      <t>コウソク</t>
    </rPh>
    <rPh sb="3" eb="4">
      <t>キン</t>
    </rPh>
    <rPh sb="5" eb="7">
      <t>ユウコウ</t>
    </rPh>
    <rPh sb="7" eb="8">
      <t>チョウ</t>
    </rPh>
    <phoneticPr fontId="1"/>
  </si>
  <si>
    <t xml:space="preserve"> @125</t>
    <phoneticPr fontId="1"/>
  </si>
  <si>
    <t>+</t>
    <phoneticPr fontId="1"/>
  </si>
  <si>
    <t>断面高さ</t>
    <rPh sb="0" eb="2">
      <t>ダンメン</t>
    </rPh>
    <rPh sb="2" eb="3">
      <t>タカ</t>
    </rPh>
    <phoneticPr fontId="1"/>
  </si>
  <si>
    <t>←ここの値をメモ</t>
    <rPh sb="4" eb="5">
      <t>アタイ</t>
    </rPh>
    <phoneticPr fontId="1"/>
  </si>
  <si>
    <t>横拘束筋の径</t>
    <rPh sb="0" eb="4">
      <t>ヨココウソクキン</t>
    </rPh>
    <rPh sb="5" eb="6">
      <t>ケイ</t>
    </rPh>
    <phoneticPr fontId="1"/>
  </si>
  <si>
    <t>D19</t>
    <phoneticPr fontId="1"/>
  </si>
  <si>
    <t>D29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</si>
</sst>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_ "/>
    <numFmt numFmtId="177" formatCode="0.00_);[Red]\(0.00\)"/>
    <numFmt numFmtId="178" formatCode="0.0000_);[Red]\(0.0000\)"/>
    <numFmt numFmtId="179" formatCode="0.00_ "/>
    <numFmt numFmtId="180" formatCode="0.000_);[Red]\(0.000\)"/>
  </numFmts>
  <fonts count="14" x14ac:knownFonts="1">
    <font>
      <sz val="11"/>
      <color theme="1"/>
      <name val="Times New Roman"/>
      <family val="2"/>
      <charset val="128"/>
      <scheme val="minor"/>
    </font>
    <font>
      <sz val="6"/>
      <name val="Times New Roman"/>
      <family val="2"/>
      <charset val="128"/>
      <scheme val="minor"/>
    </font>
    <font>
      <sz val="11"/>
      <color theme="1"/>
      <name val="Times New Roman"/>
      <family val="1"/>
    </font>
    <font>
      <sz val="11"/>
      <color theme="1"/>
      <name val="ＭＳ Ｐ明朝"/>
      <family val="1"/>
      <charset val="128"/>
    </font>
    <font>
      <vertAlign val="superscript"/>
      <sz val="11"/>
      <color theme="1"/>
      <name val="Times New Roman"/>
      <family val="1"/>
    </font>
    <font>
      <vertAlign val="subscript"/>
      <sz val="11"/>
      <color theme="1"/>
      <name val="Times New Roman"/>
      <family val="1"/>
    </font>
    <font>
      <sz val="11"/>
      <color theme="1"/>
      <name val="ＭＳ Ｐゴシック"/>
      <family val="2"/>
      <charset val="128"/>
    </font>
    <font>
      <i/>
      <sz val="11"/>
      <color theme="1"/>
      <name val="Times New Roman"/>
      <family val="1"/>
    </font>
    <font>
      <sz val="11"/>
      <color theme="1"/>
      <name val="ＭＳ Ｐゴシック"/>
      <family val="3"/>
      <charset val="128"/>
    </font>
    <font>
      <vertAlign val="superscript"/>
      <sz val="11"/>
      <color theme="1"/>
      <name val="Times New Roman"/>
      <family val="1"/>
      <scheme val="minor"/>
    </font>
    <font>
      <sz val="11"/>
      <color theme="1"/>
      <name val="Times New Roman"/>
      <family val="1"/>
      <scheme val="minor"/>
    </font>
    <font>
      <sz val="11"/>
      <color theme="1"/>
      <name val="Times New Roman"/>
      <family val="1"/>
      <charset val="128"/>
      <scheme val="minor"/>
    </font>
    <font>
      <sz val="11"/>
      <color theme="1"/>
      <name val="Times New Roman"/>
      <family val="1"/>
      <charset val="128"/>
    </font>
    <font>
      <vertAlign val="subscript"/>
      <sz val="11"/>
      <color theme="1"/>
      <name val="Times New Roman"/>
      <family val="1"/>
      <scheme val="minor"/>
    </font>
  </fonts>
  <fills count="3">
    <fill>
      <patternFill patternType="none"/>
    </fill>
    <fill>
      <patternFill patternType="gray125"/>
    </fill>
    <fill>
      <patternFill patternType="solid">
        <fgColor rgb="FFFFFF00"/>
        <bgColor indexed="64"/>
      </patternFill>
    </fill>
  </fills>
  <borders count="60">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double">
        <color auto="1"/>
      </left>
      <right style="thin">
        <color auto="1"/>
      </right>
      <top style="thin">
        <color auto="1"/>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medium">
        <color auto="1"/>
      </right>
      <top style="thin">
        <color auto="1"/>
      </top>
      <bottom style="medium">
        <color auto="1"/>
      </bottom>
      <diagonal/>
    </border>
    <border>
      <left style="double">
        <color auto="1"/>
      </left>
      <right style="medium">
        <color auto="1"/>
      </right>
      <top style="thin">
        <color auto="1"/>
      </top>
      <bottom style="thin">
        <color auto="1"/>
      </bottom>
      <diagonal/>
    </border>
    <border>
      <left style="double">
        <color auto="1"/>
      </left>
      <right style="thin">
        <color auto="1"/>
      </right>
      <top style="medium">
        <color auto="1"/>
      </top>
      <bottom style="thin">
        <color auto="1"/>
      </bottom>
      <diagonal/>
    </border>
    <border>
      <left style="double">
        <color auto="1"/>
      </left>
      <right style="medium">
        <color auto="1"/>
      </right>
      <top style="medium">
        <color auto="1"/>
      </top>
      <bottom style="thin">
        <color auto="1"/>
      </bottom>
      <diagonal/>
    </border>
    <border>
      <left style="double">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double">
        <color auto="1"/>
      </right>
      <top style="thin">
        <color auto="1"/>
      </top>
      <bottom style="thin">
        <color auto="1"/>
      </bottom>
      <diagonal/>
    </border>
    <border>
      <left/>
      <right style="double">
        <color auto="1"/>
      </right>
      <top style="thin">
        <color auto="1"/>
      </top>
      <bottom style="medium">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s>
  <cellStyleXfs count="1">
    <xf numFmtId="0" fontId="0" fillId="0" borderId="0">
      <alignment vertical="center"/>
    </xf>
  </cellStyleXfs>
  <cellXfs count="228">
    <xf numFmtId="0" fontId="0" fillId="0" borderId="0" xfId="0">
      <alignment vertical="center"/>
    </xf>
    <xf numFmtId="0" fontId="2" fillId="0" borderId="0" xfId="0" applyFont="1">
      <alignment vertical="center"/>
    </xf>
    <xf numFmtId="0" fontId="2" fillId="0" borderId="15" xfId="0" applyFont="1" applyBorder="1" applyAlignment="1">
      <alignment horizontal="center" vertical="center"/>
    </xf>
    <xf numFmtId="0" fontId="0" fillId="0" borderId="11" xfId="0" applyBorder="1">
      <alignment vertical="center"/>
    </xf>
    <xf numFmtId="0" fontId="2" fillId="0" borderId="11" xfId="0" applyFont="1" applyBorder="1">
      <alignment vertical="center"/>
    </xf>
    <xf numFmtId="0" fontId="2" fillId="0" borderId="16" xfId="0" applyFont="1" applyBorder="1">
      <alignment vertical="center"/>
    </xf>
    <xf numFmtId="0" fontId="2" fillId="0" borderId="25" xfId="0" applyFont="1" applyBorder="1" applyAlignment="1">
      <alignment horizontal="center" vertical="center"/>
    </xf>
    <xf numFmtId="0" fontId="2" fillId="0" borderId="19" xfId="0" applyFont="1" applyBorder="1">
      <alignment vertical="center"/>
    </xf>
    <xf numFmtId="0" fontId="2" fillId="0" borderId="28" xfId="0" applyFont="1" applyBorder="1">
      <alignment vertical="center"/>
    </xf>
    <xf numFmtId="0" fontId="2" fillId="0" borderId="21" xfId="0" applyFont="1" applyBorder="1">
      <alignment vertical="center"/>
    </xf>
    <xf numFmtId="0" fontId="2" fillId="0" borderId="9" xfId="0" applyFont="1" applyBorder="1">
      <alignment vertical="center"/>
    </xf>
    <xf numFmtId="0" fontId="0" fillId="0" borderId="9" xfId="0" applyBorder="1">
      <alignment vertical="center"/>
    </xf>
    <xf numFmtId="0" fontId="2" fillId="0" borderId="0" xfId="0" applyFont="1" applyBorder="1">
      <alignment vertical="center"/>
    </xf>
    <xf numFmtId="0" fontId="2" fillId="0" borderId="0" xfId="0" applyFont="1" applyFill="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179" fontId="2" fillId="0" borderId="25" xfId="0" applyNumberFormat="1" applyFont="1" applyBorder="1" applyAlignment="1">
      <alignment horizontal="center" vertical="center"/>
    </xf>
    <xf numFmtId="0" fontId="11" fillId="0" borderId="0" xfId="0" applyFont="1" applyFill="1" applyBorder="1" applyAlignment="1">
      <alignment vertical="center"/>
    </xf>
    <xf numFmtId="0" fontId="2" fillId="0" borderId="2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0" xfId="0" applyFont="1" applyBorder="1" applyAlignment="1">
      <alignment horizontal="center" vertical="center" textRotation="255"/>
    </xf>
    <xf numFmtId="0" fontId="2" fillId="0" borderId="0" xfId="0" applyFont="1" applyBorder="1" applyAlignment="1">
      <alignment vertical="center" textRotation="255"/>
    </xf>
    <xf numFmtId="0" fontId="2" fillId="0" borderId="0" xfId="0" applyFont="1" applyBorder="1" applyAlignment="1">
      <alignment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0" fillId="0" borderId="16" xfId="0" applyBorder="1" applyAlignment="1">
      <alignment horizontal="center" vertical="center"/>
    </xf>
    <xf numFmtId="0" fontId="11"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center" vertical="center"/>
    </xf>
    <xf numFmtId="0" fontId="3" fillId="0" borderId="0" xfId="0" applyFont="1" applyBorder="1" applyAlignment="1">
      <alignment vertical="center" textRotation="255"/>
    </xf>
    <xf numFmtId="0" fontId="0" fillId="0" borderId="0" xfId="0" applyBorder="1" applyAlignment="1">
      <alignment vertical="center"/>
    </xf>
    <xf numFmtId="0" fontId="2" fillId="0" borderId="46" xfId="0" applyFont="1" applyBorder="1" applyAlignment="1">
      <alignment horizontal="center" vertical="center"/>
    </xf>
    <xf numFmtId="0" fontId="2" fillId="0" borderId="38" xfId="0" applyFont="1" applyBorder="1" applyAlignment="1">
      <alignment horizontal="center" vertical="center"/>
    </xf>
    <xf numFmtId="0" fontId="2" fillId="0" borderId="49" xfId="0" applyFont="1" applyBorder="1" applyAlignment="1">
      <alignment horizontal="center" vertical="center"/>
    </xf>
    <xf numFmtId="0" fontId="2" fillId="0" borderId="5" xfId="0" applyFont="1" applyBorder="1" applyAlignment="1">
      <alignment horizontal="center" vertical="center"/>
    </xf>
    <xf numFmtId="0" fontId="2" fillId="0" borderId="50" xfId="0" applyFont="1" applyBorder="1" applyAlignment="1">
      <alignment horizontal="center" vertical="center"/>
    </xf>
    <xf numFmtId="0" fontId="2" fillId="2" borderId="1" xfId="0" applyFont="1" applyFill="1" applyBorder="1" applyAlignment="1">
      <alignment horizontal="center" vertical="center"/>
    </xf>
    <xf numFmtId="0" fontId="2" fillId="0" borderId="49" xfId="0" applyFont="1" applyFill="1" applyBorder="1" applyAlignment="1">
      <alignment horizontal="center" vertical="center"/>
    </xf>
    <xf numFmtId="0" fontId="11" fillId="0" borderId="0" xfId="0" applyFont="1">
      <alignment vertical="center"/>
    </xf>
    <xf numFmtId="0" fontId="2" fillId="2" borderId="4" xfId="0" applyFont="1" applyFill="1" applyBorder="1" applyAlignment="1">
      <alignment horizontal="center" vertical="center"/>
    </xf>
    <xf numFmtId="0" fontId="2" fillId="2" borderId="40"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0" borderId="45" xfId="0" applyFont="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2" borderId="33" xfId="0" applyFont="1" applyFill="1" applyBorder="1" applyAlignment="1">
      <alignment horizontal="center" vertical="center" wrapText="1"/>
    </xf>
    <xf numFmtId="0" fontId="2" fillId="0" borderId="44" xfId="0" applyFont="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26"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0" fillId="0" borderId="0" xfId="0" applyAlignment="1">
      <alignment horizontal="left" vertical="center"/>
    </xf>
    <xf numFmtId="0" fontId="12" fillId="0" borderId="35" xfId="0" applyFont="1" applyBorder="1" applyAlignment="1">
      <alignment horizontal="center" vertical="center"/>
    </xf>
    <xf numFmtId="0" fontId="12" fillId="0" borderId="4"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2" fillId="0" borderId="22"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left" vertical="center"/>
    </xf>
    <xf numFmtId="0" fontId="2" fillId="0" borderId="0" xfId="0" applyFont="1" applyBorder="1" applyAlignment="1">
      <alignment horizontal="left" vertical="center"/>
    </xf>
    <xf numFmtId="0" fontId="2" fillId="0" borderId="28" xfId="0" applyFont="1" applyBorder="1" applyAlignment="1">
      <alignment horizontal="left" vertical="center"/>
    </xf>
    <xf numFmtId="178" fontId="2" fillId="0" borderId="11" xfId="0" applyNumberFormat="1" applyFont="1" applyFill="1" applyBorder="1" applyAlignment="1">
      <alignment horizontal="center" vertical="center"/>
    </xf>
    <xf numFmtId="178" fontId="2" fillId="0" borderId="16" xfId="0" applyNumberFormat="1" applyFont="1" applyFill="1" applyBorder="1" applyAlignment="1">
      <alignment horizontal="center" vertical="center"/>
    </xf>
    <xf numFmtId="0" fontId="2" fillId="0" borderId="34"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12" fillId="2" borderId="1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43" xfId="0" applyFont="1" applyBorder="1" applyAlignment="1">
      <alignment horizontal="center" vertical="center" wrapText="1"/>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2" fillId="0" borderId="18" xfId="0" applyFont="1" applyBorder="1" applyAlignment="1">
      <alignment horizontal="center" vertical="center"/>
    </xf>
    <xf numFmtId="177" fontId="2" fillId="0" borderId="51" xfId="0" applyNumberFormat="1" applyFont="1" applyFill="1" applyBorder="1" applyAlignment="1">
      <alignment horizontal="center" vertical="center"/>
    </xf>
    <xf numFmtId="177" fontId="2" fillId="0" borderId="52"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1" fillId="0" borderId="8" xfId="0" applyFont="1" applyBorder="1" applyAlignment="1">
      <alignment horizontal="left" vertical="center"/>
    </xf>
    <xf numFmtId="0" fontId="0" fillId="0" borderId="8" xfId="0" applyBorder="1" applyAlignment="1">
      <alignment horizontal="left" vertical="center"/>
    </xf>
    <xf numFmtId="0" fontId="2" fillId="0" borderId="2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178" fontId="2" fillId="0" borderId="9" xfId="0" applyNumberFormat="1" applyFont="1" applyFill="1" applyBorder="1" applyAlignment="1">
      <alignment horizontal="center" vertical="center"/>
    </xf>
    <xf numFmtId="0" fontId="2" fillId="0" borderId="24" xfId="0" applyFont="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0" xfId="0" applyFont="1" applyBorder="1" applyAlignment="1">
      <alignment horizontal="left" vertical="center"/>
    </xf>
    <xf numFmtId="0" fontId="2" fillId="0" borderId="8" xfId="0" applyFont="1" applyBorder="1" applyAlignment="1">
      <alignment horizontal="left" vertical="center"/>
    </xf>
    <xf numFmtId="0" fontId="2" fillId="0" borderId="21" xfId="0" applyFont="1" applyBorder="1" applyAlignment="1">
      <alignment horizontal="left" vertical="center"/>
    </xf>
    <xf numFmtId="0" fontId="12" fillId="2" borderId="2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4"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0" borderId="26"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7" xfId="0" applyFont="1" applyBorder="1" applyAlignment="1">
      <alignment horizontal="left" vertical="center"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180" fontId="2" fillId="0" borderId="9" xfId="0" applyNumberFormat="1" applyFont="1" applyBorder="1" applyAlignment="1">
      <alignment horizontal="center" vertical="center"/>
    </xf>
    <xf numFmtId="180" fontId="2" fillId="0" borderId="11" xfId="0" applyNumberFormat="1" applyFont="1" applyBorder="1" applyAlignment="1">
      <alignment horizontal="center" vertical="center"/>
    </xf>
    <xf numFmtId="0" fontId="2" fillId="0" borderId="17" xfId="0" applyFont="1" applyBorder="1" applyAlignment="1">
      <alignment horizontal="center" vertical="center" textRotation="255"/>
    </xf>
    <xf numFmtId="0" fontId="2" fillId="0" borderId="34" xfId="0" applyFont="1" applyBorder="1" applyAlignment="1">
      <alignment horizontal="center" vertical="center" textRotation="255"/>
    </xf>
    <xf numFmtId="180" fontId="2" fillId="0" borderId="16"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0" xfId="0" applyFont="1" applyBorder="1" applyAlignment="1">
      <alignment horizontal="center" vertical="center"/>
    </xf>
    <xf numFmtId="0" fontId="12" fillId="0" borderId="33" xfId="0" applyFont="1" applyBorder="1" applyAlignment="1">
      <alignment horizontal="center" vertical="center"/>
    </xf>
    <xf numFmtId="0" fontId="12" fillId="0" borderId="3" xfId="0" applyFont="1" applyBorder="1" applyAlignment="1">
      <alignment horizontal="center" vertical="center"/>
    </xf>
    <xf numFmtId="0" fontId="12" fillId="0" borderId="17" xfId="0" applyFont="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176" fontId="2" fillId="0" borderId="9"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6" xfId="0" applyNumberFormat="1" applyFont="1" applyBorder="1" applyAlignment="1">
      <alignment horizontal="center" vertical="center"/>
    </xf>
    <xf numFmtId="0" fontId="2" fillId="0" borderId="20" xfId="0" applyFont="1" applyBorder="1" applyAlignment="1">
      <alignment horizontal="left" vertical="center" wrapText="1"/>
    </xf>
    <xf numFmtId="0" fontId="2" fillId="0" borderId="8" xfId="0" applyFont="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center" vertical="center" textRotation="255"/>
    </xf>
    <xf numFmtId="0" fontId="2" fillId="0" borderId="1" xfId="0" applyFont="1" applyFill="1" applyBorder="1" applyAlignment="1">
      <alignment horizontal="center" vertical="center" wrapText="1"/>
    </xf>
    <xf numFmtId="0" fontId="2" fillId="2" borderId="40" xfId="0" applyFont="1" applyFill="1" applyBorder="1" applyAlignment="1">
      <alignment horizontal="center" vertical="center" wrapText="1"/>
    </xf>
    <xf numFmtId="179" fontId="2" fillId="0" borderId="1" xfId="0" applyNumberFormat="1" applyFont="1" applyBorder="1" applyAlignment="1">
      <alignment horizontal="center" vertical="center"/>
    </xf>
    <xf numFmtId="179" fontId="2" fillId="0" borderId="12" xfId="0" applyNumberFormat="1" applyFont="1" applyBorder="1" applyAlignment="1">
      <alignment horizontal="center" vertical="center"/>
    </xf>
    <xf numFmtId="179" fontId="2" fillId="0" borderId="14" xfId="0" applyNumberFormat="1" applyFont="1" applyBorder="1" applyAlignment="1">
      <alignment horizontal="center" vertical="center"/>
    </xf>
    <xf numFmtId="179" fontId="2" fillId="0" borderId="13" xfId="0" applyNumberFormat="1" applyFont="1" applyBorder="1" applyAlignment="1">
      <alignment horizontal="center" vertical="center"/>
    </xf>
    <xf numFmtId="0" fontId="0" fillId="2" borderId="58"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59" xfId="0" applyFont="1" applyBorder="1" applyAlignment="1">
      <alignment horizontal="center" vertical="center"/>
    </xf>
    <xf numFmtId="0" fontId="3" fillId="0" borderId="53" xfId="0" applyFont="1" applyBorder="1" applyAlignment="1">
      <alignment horizontal="center" vertical="center"/>
    </xf>
    <xf numFmtId="0" fontId="11" fillId="0" borderId="10" xfId="0" applyFont="1" applyBorder="1" applyAlignment="1">
      <alignment horizontal="center" vertical="center"/>
    </xf>
    <xf numFmtId="0" fontId="11" fillId="0" borderId="35" xfId="0" applyFont="1" applyBorder="1" applyAlignment="1">
      <alignment horizontal="center" vertical="center" wrapText="1"/>
    </xf>
    <xf numFmtId="0" fontId="11" fillId="0" borderId="4" xfId="0" applyFont="1" applyBorder="1" applyAlignment="1">
      <alignment horizontal="center" vertical="center" wrapText="1"/>
    </xf>
    <xf numFmtId="0" fontId="0" fillId="2" borderId="2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179" fontId="2" fillId="0" borderId="54" xfId="0" applyNumberFormat="1" applyFont="1" applyBorder="1" applyAlignment="1">
      <alignment horizontal="center" vertical="center"/>
    </xf>
    <xf numFmtId="179" fontId="2" fillId="0" borderId="0" xfId="0" applyNumberFormat="1" applyFont="1" applyBorder="1" applyAlignment="1">
      <alignment horizontal="center" vertical="center"/>
    </xf>
    <xf numFmtId="179" fontId="2" fillId="0" borderId="55" xfId="0" applyNumberFormat="1" applyFont="1" applyBorder="1" applyAlignment="1">
      <alignment horizontal="center" vertical="center"/>
    </xf>
    <xf numFmtId="179" fontId="2" fillId="0" borderId="56" xfId="0" applyNumberFormat="1" applyFont="1" applyBorder="1" applyAlignment="1">
      <alignment horizontal="center" vertical="center"/>
    </xf>
    <xf numFmtId="179" fontId="2" fillId="0" borderId="8" xfId="0" applyNumberFormat="1" applyFont="1" applyBorder="1" applyAlignment="1">
      <alignment horizontal="center" vertical="center"/>
    </xf>
    <xf numFmtId="179" fontId="2" fillId="0" borderId="57"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176" fontId="2" fillId="0" borderId="12" xfId="0" applyNumberFormat="1" applyFont="1" applyBorder="1" applyAlignment="1">
      <alignment horizontal="center" vertical="center"/>
    </xf>
    <xf numFmtId="176" fontId="2" fillId="0" borderId="13" xfId="0" applyNumberFormat="1" applyFont="1" applyBorder="1" applyAlignment="1">
      <alignment horizontal="center" vertical="center"/>
    </xf>
    <xf numFmtId="0" fontId="11" fillId="0" borderId="0" xfId="0" applyFont="1" applyAlignment="1">
      <alignment horizontal="left" vertical="center"/>
    </xf>
    <xf numFmtId="0" fontId="11" fillId="0" borderId="33" xfId="0" applyFont="1" applyBorder="1" applyAlignment="1">
      <alignment horizontal="center" vertical="center"/>
    </xf>
    <xf numFmtId="0" fontId="10" fillId="0" borderId="2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21" xfId="0" applyFont="1" applyBorder="1" applyAlignment="1">
      <alignment horizontal="center" vertical="center"/>
    </xf>
    <xf numFmtId="0" fontId="3" fillId="0" borderId="9"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6" xfId="0" applyFont="1" applyBorder="1" applyAlignment="1">
      <alignment horizontal="center" vertical="center" textRotation="255"/>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0" fillId="0" borderId="26"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352425</xdr:colOff>
      <xdr:row>1</xdr:row>
      <xdr:rowOff>9525</xdr:rowOff>
    </xdr:from>
    <xdr:ext cx="2076450" cy="208455"/>
    <mc:AlternateContent xmlns:mc="http://schemas.openxmlformats.org/markup-compatibility/2006" xmlns:a14="http://schemas.microsoft.com/office/drawing/2010/main">
      <mc:Choice Requires="a14">
        <xdr:sp macro="" textlink="">
          <xdr:nvSpPr>
            <xdr:cNvPr id="2" name="テキスト ボックス 1"/>
            <xdr:cNvSpPr txBox="1"/>
          </xdr:nvSpPr>
          <xdr:spPr>
            <a:xfrm>
              <a:off x="2228850" y="247650"/>
              <a:ext cx="2076450" cy="208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panose="02040503050406030204" pitchFamily="18" charset="0"/>
                          </a:rPr>
                        </m:ctrlPr>
                      </m:sSubPr>
                      <m:e>
                        <m:r>
                          <a:rPr kumimoji="1" lang="en-US" altLang="ja-JP" sz="1100" b="0" i="1">
                            <a:latin typeface="Cambria Math"/>
                          </a:rPr>
                          <m:t>𝐿</m:t>
                        </m:r>
                      </m:e>
                      <m:sub>
                        <m:r>
                          <a:rPr kumimoji="1" lang="en-US" altLang="ja-JP" sz="1100" b="0" i="1">
                            <a:latin typeface="Cambria Math"/>
                          </a:rPr>
                          <m:t>𝑝</m:t>
                        </m:r>
                      </m:sub>
                    </m:sSub>
                    <m:r>
                      <a:rPr kumimoji="1" lang="en-US" altLang="ja-JP" sz="1100" b="0" i="1">
                        <a:latin typeface="Cambria Math"/>
                      </a:rPr>
                      <m:t>=9.5</m:t>
                    </m:r>
                    <m:sSup>
                      <m:sSupPr>
                        <m:ctrlPr>
                          <a:rPr kumimoji="1" lang="en-US" altLang="ja-JP" sz="1100" b="0" i="1">
                            <a:latin typeface="Cambria Math" panose="02040503050406030204" pitchFamily="18" charset="0"/>
                          </a:rPr>
                        </m:ctrlPr>
                      </m:sSupPr>
                      <m:e>
                        <m:sSub>
                          <m:sSubPr>
                            <m:ctrlPr>
                              <a:rPr kumimoji="1" lang="en-US" altLang="ja-JP" sz="1100" b="0" i="1">
                                <a:latin typeface="Cambria Math" panose="02040503050406030204" pitchFamily="18" charset="0"/>
                              </a:rPr>
                            </m:ctrlPr>
                          </m:sSubPr>
                          <m:e>
                            <m:r>
                              <a:rPr kumimoji="1" lang="ja-JP" altLang="en-US" sz="1100" b="0" i="1">
                                <a:latin typeface="Cambria Math"/>
                              </a:rPr>
                              <m:t>𝛿</m:t>
                            </m:r>
                          </m:e>
                          <m:sub>
                            <m:r>
                              <a:rPr kumimoji="1" lang="en-US" altLang="ja-JP" sz="1100" b="0" i="1">
                                <a:latin typeface="Cambria Math"/>
                              </a:rPr>
                              <m:t>𝑠𝑦</m:t>
                            </m:r>
                          </m:sub>
                        </m:sSub>
                      </m:e>
                      <m:sup>
                        <m:r>
                          <a:rPr kumimoji="1" lang="en-US" altLang="ja-JP" sz="1100" b="0" i="1">
                            <a:latin typeface="Cambria Math"/>
                          </a:rPr>
                          <m:t>1/6</m:t>
                        </m:r>
                      </m:sup>
                    </m:sSup>
                    <m:sSup>
                      <m:sSupPr>
                        <m:ctrlPr>
                          <a:rPr kumimoji="1" lang="en-US" altLang="ja-JP" sz="1100" b="0" i="1">
                            <a:latin typeface="Cambria Math" panose="02040503050406030204" pitchFamily="18" charset="0"/>
                          </a:rPr>
                        </m:ctrlPr>
                      </m:sSupPr>
                      <m:e>
                        <m:sSub>
                          <m:sSubPr>
                            <m:ctrlPr>
                              <a:rPr kumimoji="1" lang="en-US" altLang="ja-JP" sz="1100" b="0" i="1">
                                <a:latin typeface="Cambria Math" panose="02040503050406030204" pitchFamily="18" charset="0"/>
                              </a:rPr>
                            </m:ctrlPr>
                          </m:sSubPr>
                          <m:e>
                            <m:r>
                              <a:rPr kumimoji="1" lang="ja-JP" altLang="en-US" sz="1100" b="0" i="1">
                                <a:latin typeface="Cambria Math"/>
                              </a:rPr>
                              <m:t>𝛽</m:t>
                            </m:r>
                          </m:e>
                          <m:sub>
                            <m:r>
                              <a:rPr kumimoji="1" lang="en-US" altLang="ja-JP" sz="1100" b="0" i="1">
                                <a:latin typeface="Cambria Math"/>
                              </a:rPr>
                              <m:t>𝑛</m:t>
                            </m:r>
                          </m:sub>
                        </m:sSub>
                      </m:e>
                      <m:sup>
                        <m:r>
                          <a:rPr kumimoji="1" lang="en-US" altLang="ja-JP" sz="1100" b="0" i="1">
                            <a:latin typeface="Cambria Math"/>
                          </a:rPr>
                          <m:t>−1/3</m:t>
                        </m:r>
                      </m:sup>
                    </m:sSup>
                    <m:sSup>
                      <m:sSupPr>
                        <m:ctrlPr>
                          <a:rPr kumimoji="1" lang="en-US" altLang="ja-JP" sz="1100" b="0" i="1">
                            <a:latin typeface="Cambria Math" panose="02040503050406030204" pitchFamily="18" charset="0"/>
                          </a:rPr>
                        </m:ctrlPr>
                      </m:sSupPr>
                      <m:e>
                        <m:r>
                          <a:rPr kumimoji="1" lang="ja-JP" altLang="en-US" sz="1100" b="0" i="1">
                            <a:latin typeface="Cambria Math"/>
                          </a:rPr>
                          <m:t>𝜑</m:t>
                        </m:r>
                      </m:e>
                      <m:sup>
                        <m:r>
                          <a:rPr kumimoji="1" lang="en-US" altLang="ja-JP" sz="1100" b="0" i="1">
                            <a:latin typeface="Cambria Math"/>
                          </a:rPr>
                          <m:t>′</m:t>
                        </m:r>
                      </m:sup>
                    </m:sSup>
                  </m:oMath>
                </m:oMathPara>
              </a14:m>
              <a:endParaRPr kumimoji="1" lang="ja-JP" altLang="en-US" sz="1100"/>
            </a:p>
          </xdr:txBody>
        </xdr:sp>
      </mc:Choice>
      <mc:Fallback xmlns="">
        <xdr:sp macro="" textlink="">
          <xdr:nvSpPr>
            <xdr:cNvPr id="2" name="テキスト ボックス 1"/>
            <xdr:cNvSpPr txBox="1"/>
          </xdr:nvSpPr>
          <xdr:spPr>
            <a:xfrm>
              <a:off x="2228850" y="247650"/>
              <a:ext cx="2076450" cy="208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1100" b="0" i="0">
                  <a:latin typeface="Cambria Math"/>
                </a:rPr>
                <a:t>𝐿_𝑝=9.5〖</a:t>
              </a:r>
              <a:r>
                <a:rPr kumimoji="1" lang="ja-JP" altLang="en-US" sz="1100" b="0" i="0">
                  <a:latin typeface="Cambria Math"/>
                </a:rPr>
                <a:t>𝛿</a:t>
              </a:r>
              <a:r>
                <a:rPr kumimoji="1" lang="en-US" altLang="ja-JP" sz="1100" b="0" i="0">
                  <a:latin typeface="Cambria Math"/>
                </a:rPr>
                <a:t>_𝑠𝑦〗^(1/6) 〖</a:t>
              </a:r>
              <a:r>
                <a:rPr kumimoji="1" lang="ja-JP" altLang="en-US" sz="1100" b="0" i="0">
                  <a:latin typeface="Cambria Math"/>
                </a:rPr>
                <a:t>𝛽</a:t>
              </a:r>
              <a:r>
                <a:rPr kumimoji="1" lang="en-US" altLang="ja-JP" sz="1100" b="0" i="0">
                  <a:latin typeface="Cambria Math"/>
                </a:rPr>
                <a:t>_𝑛〗^(−1/3) </a:t>
              </a:r>
              <a:r>
                <a:rPr kumimoji="1" lang="ja-JP" altLang="en-US" sz="1100" b="0" i="0">
                  <a:latin typeface="Cambria Math"/>
                </a:rPr>
                <a:t>𝜑</a:t>
              </a:r>
              <a:r>
                <a:rPr kumimoji="1" lang="en-US" altLang="ja-JP" sz="1100" b="0" i="0">
                  <a:latin typeface="Cambria Math"/>
                </a:rPr>
                <a:t>^′</a:t>
              </a:r>
              <a:endParaRPr kumimoji="1" lang="ja-JP" altLang="en-US" sz="1100"/>
            </a:p>
          </xdr:txBody>
        </xdr:sp>
      </mc:Fallback>
    </mc:AlternateContent>
    <xdr:clientData/>
  </xdr:oneCellAnchor>
  <xdr:oneCellAnchor>
    <xdr:from>
      <xdr:col>4</xdr:col>
      <xdr:colOff>19050</xdr:colOff>
      <xdr:row>8</xdr:row>
      <xdr:rowOff>180975</xdr:rowOff>
    </xdr:from>
    <xdr:ext cx="1152525" cy="209550"/>
    <mc:AlternateContent xmlns:mc="http://schemas.openxmlformats.org/markup-compatibility/2006" xmlns:a14="http://schemas.microsoft.com/office/drawing/2010/main">
      <mc:Choice Requires="a14">
        <xdr:sp macro="" textlink="">
          <xdr:nvSpPr>
            <xdr:cNvPr id="3" name="テキスト ボックス 2"/>
            <xdr:cNvSpPr txBox="1"/>
          </xdr:nvSpPr>
          <xdr:spPr>
            <a:xfrm>
              <a:off x="2609850" y="1981200"/>
              <a:ext cx="1152525"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panose="02040503050406030204" pitchFamily="18" charset="0"/>
                          </a:rPr>
                        </m:ctrlPr>
                      </m:sSubPr>
                      <m:e>
                        <m:r>
                          <a:rPr kumimoji="1" lang="ja-JP" altLang="en-US" sz="1100" i="1">
                            <a:latin typeface="Cambria Math"/>
                          </a:rPr>
                          <m:t>𝛽</m:t>
                        </m:r>
                      </m:e>
                      <m:sub>
                        <m:r>
                          <a:rPr kumimoji="1" lang="ja-JP" altLang="en-US" sz="1100" b="0" i="1">
                            <a:latin typeface="Cambria Math"/>
                          </a:rPr>
                          <m:t>𝑛</m:t>
                        </m:r>
                      </m:sub>
                    </m:sSub>
                    <m:r>
                      <a:rPr kumimoji="1" lang="en-US" altLang="ja-JP" sz="1100" i="1">
                        <a:latin typeface="Cambria Math"/>
                        <a:ea typeface="Cambria Math"/>
                      </a:rPr>
                      <m:t>=</m:t>
                    </m:r>
                    <m:sSub>
                      <m:sSubPr>
                        <m:ctrlPr>
                          <a:rPr kumimoji="1" lang="en-US" altLang="ja-JP" sz="1100" i="1">
                            <a:latin typeface="Cambria Math" panose="02040503050406030204" pitchFamily="18" charset="0"/>
                            <a:ea typeface="Cambria Math"/>
                          </a:rPr>
                        </m:ctrlPr>
                      </m:sSubPr>
                      <m:e>
                        <m:r>
                          <a:rPr kumimoji="1" lang="ja-JP" altLang="en-US" sz="1100" i="1">
                            <a:latin typeface="Cambria Math"/>
                            <a:ea typeface="Cambria Math"/>
                          </a:rPr>
                          <m:t>𝛽</m:t>
                        </m:r>
                      </m:e>
                      <m:sub>
                        <m:r>
                          <a:rPr kumimoji="1" lang="en-US" altLang="ja-JP" sz="1100" b="0" i="1">
                            <a:latin typeface="Cambria Math"/>
                            <a:ea typeface="Cambria Math"/>
                          </a:rPr>
                          <m:t>𝑠</m:t>
                        </m:r>
                      </m:sub>
                    </m:sSub>
                    <m:r>
                      <a:rPr kumimoji="1" lang="en-US" altLang="ja-JP" sz="1100" b="0" i="1">
                        <a:latin typeface="Cambria Math"/>
                        <a:ea typeface="Cambria Math"/>
                      </a:rPr>
                      <m:t>+</m:t>
                    </m:r>
                    <m:sSub>
                      <m:sSubPr>
                        <m:ctrlPr>
                          <a:rPr kumimoji="1" lang="en-US" altLang="ja-JP" sz="1100" b="0" i="1">
                            <a:latin typeface="Cambria Math" panose="02040503050406030204" pitchFamily="18" charset="0"/>
                            <a:ea typeface="Cambria Math"/>
                          </a:rPr>
                        </m:ctrlPr>
                      </m:sSubPr>
                      <m:e>
                        <m:r>
                          <a:rPr kumimoji="1" lang="ja-JP" altLang="en-US" sz="1100" b="0" i="1">
                            <a:latin typeface="Cambria Math"/>
                            <a:ea typeface="Cambria Math"/>
                          </a:rPr>
                          <m:t>𝛽</m:t>
                        </m:r>
                      </m:e>
                      <m:sub>
                        <m:r>
                          <a:rPr kumimoji="1" lang="en-US" altLang="ja-JP" sz="1100" b="0" i="1">
                            <a:latin typeface="Cambria Math"/>
                            <a:ea typeface="Cambria Math"/>
                          </a:rPr>
                          <m:t>𝑐</m:t>
                        </m:r>
                        <m:r>
                          <a:rPr kumimoji="1" lang="en-US" altLang="ja-JP" sz="1100" b="0" i="1">
                            <a:latin typeface="Cambria Math"/>
                            <a:ea typeface="Cambria Math"/>
                          </a:rPr>
                          <m:t>0</m:t>
                        </m:r>
                      </m:sub>
                    </m:sSub>
                  </m:oMath>
                </m:oMathPara>
              </a14:m>
              <a:endParaRPr kumimoji="1" lang="ja-JP" altLang="en-US" sz="1100"/>
            </a:p>
          </xdr:txBody>
        </xdr:sp>
      </mc:Choice>
      <mc:Fallback xmlns="">
        <xdr:sp macro="" textlink="">
          <xdr:nvSpPr>
            <xdr:cNvPr id="3" name="テキスト ボックス 2"/>
            <xdr:cNvSpPr txBox="1"/>
          </xdr:nvSpPr>
          <xdr:spPr>
            <a:xfrm>
              <a:off x="2609850" y="1981200"/>
              <a:ext cx="1152525"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ja-JP" altLang="en-US" sz="1100" i="0">
                  <a:latin typeface="Cambria Math"/>
                </a:rPr>
                <a:t>𝛽</a:t>
              </a:r>
              <a:r>
                <a:rPr kumimoji="1" lang="en-US" altLang="ja-JP" sz="1100" i="0">
                  <a:latin typeface="Cambria Math"/>
                </a:rPr>
                <a:t>_</a:t>
              </a:r>
              <a:r>
                <a:rPr kumimoji="1" lang="ja-JP" altLang="en-US" sz="1100" b="0" i="0">
                  <a:latin typeface="Cambria Math"/>
                </a:rPr>
                <a:t>𝑛</a:t>
              </a:r>
              <a:r>
                <a:rPr kumimoji="1" lang="en-US" altLang="ja-JP" sz="1100" i="0">
                  <a:latin typeface="Cambria Math"/>
                  <a:ea typeface="Cambria Math"/>
                </a:rPr>
                <a:t>=</a:t>
              </a:r>
              <a:r>
                <a:rPr kumimoji="1" lang="ja-JP" altLang="en-US" sz="1100" i="0">
                  <a:latin typeface="Cambria Math"/>
                  <a:ea typeface="Cambria Math"/>
                </a:rPr>
                <a:t>𝛽</a:t>
              </a:r>
              <a:r>
                <a:rPr kumimoji="1" lang="en-US" altLang="ja-JP" sz="1100" i="0">
                  <a:latin typeface="Cambria Math"/>
                  <a:ea typeface="Cambria Math"/>
                </a:rPr>
                <a:t>_</a:t>
              </a:r>
              <a:r>
                <a:rPr kumimoji="1" lang="en-US" altLang="ja-JP" sz="1100" b="0" i="0">
                  <a:latin typeface="Cambria Math"/>
                  <a:ea typeface="Cambria Math"/>
                </a:rPr>
                <a:t>𝑠+</a:t>
              </a:r>
              <a:r>
                <a:rPr kumimoji="1" lang="ja-JP" altLang="en-US" sz="1100" b="0" i="0">
                  <a:latin typeface="Cambria Math"/>
                  <a:ea typeface="Cambria Math"/>
                </a:rPr>
                <a:t>𝛽</a:t>
              </a:r>
              <a:r>
                <a:rPr kumimoji="1" lang="en-US" altLang="ja-JP" sz="1100" b="0" i="0">
                  <a:latin typeface="Cambria Math"/>
                  <a:ea typeface="Cambria Math"/>
                </a:rPr>
                <a:t>_𝑐0</a:t>
              </a:r>
              <a:endParaRPr kumimoji="1" lang="ja-JP" altLang="en-US" sz="1100"/>
            </a:p>
          </xdr:txBody>
        </xdr:sp>
      </mc:Fallback>
    </mc:AlternateContent>
    <xdr:clientData/>
  </xdr:oneCellAnchor>
  <xdr:oneCellAnchor>
    <xdr:from>
      <xdr:col>3</xdr:col>
      <xdr:colOff>752475</xdr:colOff>
      <xdr:row>11</xdr:row>
      <xdr:rowOff>9525</xdr:rowOff>
    </xdr:from>
    <xdr:ext cx="1266825" cy="371476"/>
    <mc:AlternateContent xmlns:mc="http://schemas.openxmlformats.org/markup-compatibility/2006" xmlns:a14="http://schemas.microsoft.com/office/drawing/2010/main">
      <mc:Choice Requires="a14">
        <xdr:sp macro="" textlink="">
          <xdr:nvSpPr>
            <xdr:cNvPr id="4" name="テキスト ボックス 3"/>
            <xdr:cNvSpPr txBox="1"/>
          </xdr:nvSpPr>
          <xdr:spPr>
            <a:xfrm>
              <a:off x="2590800" y="2600325"/>
              <a:ext cx="1266825" cy="371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panose="02040503050406030204" pitchFamily="18" charset="0"/>
                          </a:rPr>
                        </m:ctrlPr>
                      </m:sSubPr>
                      <m:e>
                        <m:r>
                          <a:rPr kumimoji="1" lang="ja-JP" altLang="en-US" sz="1100" i="1">
                            <a:latin typeface="Cambria Math"/>
                          </a:rPr>
                          <m:t>𝛽</m:t>
                        </m:r>
                      </m:e>
                      <m:sub>
                        <m:r>
                          <a:rPr kumimoji="1" lang="en-US" altLang="ja-JP" sz="1100" b="0" i="1">
                            <a:latin typeface="Cambria Math"/>
                          </a:rPr>
                          <m:t>𝑠</m:t>
                        </m:r>
                      </m:sub>
                    </m:sSub>
                    <m:r>
                      <a:rPr kumimoji="1" lang="en-US" altLang="ja-JP" sz="1100" i="1">
                        <a:latin typeface="Cambria Math"/>
                        <a:ea typeface="Cambria Math"/>
                      </a:rPr>
                      <m:t>=</m:t>
                    </m:r>
                    <m:f>
                      <m:fPr>
                        <m:ctrlPr>
                          <a:rPr kumimoji="1" lang="en-US" altLang="ja-JP" sz="1100" i="1">
                            <a:latin typeface="Cambria Math" panose="02040503050406030204" pitchFamily="18" charset="0"/>
                            <a:ea typeface="Cambria Math"/>
                          </a:rPr>
                        </m:ctrlPr>
                      </m:fPr>
                      <m:num>
                        <m:r>
                          <a:rPr kumimoji="1" lang="en-US" altLang="ja-JP" sz="1100" b="0" i="1">
                            <a:latin typeface="Cambria Math"/>
                            <a:ea typeface="Cambria Math"/>
                          </a:rPr>
                          <m:t>384</m:t>
                        </m:r>
                        <m:sSub>
                          <m:sSubPr>
                            <m:ctrlPr>
                              <a:rPr kumimoji="1" lang="en-US" altLang="ja-JP" sz="1100" b="0" i="1">
                                <a:latin typeface="Cambria Math" panose="02040503050406030204" pitchFamily="18" charset="0"/>
                                <a:ea typeface="Cambria Math"/>
                              </a:rPr>
                            </m:ctrlPr>
                          </m:sSubPr>
                          <m:e>
                            <m:r>
                              <a:rPr kumimoji="1" lang="en-US" altLang="ja-JP" sz="1100" b="0" i="1">
                                <a:latin typeface="Cambria Math"/>
                                <a:ea typeface="Cambria Math"/>
                              </a:rPr>
                              <m:t>𝐸</m:t>
                            </m:r>
                          </m:e>
                          <m:sub>
                            <m:r>
                              <a:rPr kumimoji="1" lang="en-US" altLang="ja-JP" sz="1100" b="0" i="1">
                                <a:latin typeface="Cambria Math"/>
                                <a:ea typeface="Cambria Math"/>
                              </a:rPr>
                              <m:t>0</m:t>
                            </m:r>
                          </m:sub>
                        </m:sSub>
                        <m:sSub>
                          <m:sSubPr>
                            <m:ctrlPr>
                              <a:rPr kumimoji="1" lang="en-US" altLang="ja-JP" sz="1100" b="0" i="1">
                                <a:latin typeface="Cambria Math" panose="02040503050406030204" pitchFamily="18" charset="0"/>
                                <a:ea typeface="Cambria Math"/>
                              </a:rPr>
                            </m:ctrlPr>
                          </m:sSubPr>
                          <m:e>
                            <m:r>
                              <a:rPr kumimoji="1" lang="en-US" altLang="ja-JP" sz="1100" b="0" i="1">
                                <a:latin typeface="Cambria Math"/>
                                <a:ea typeface="Cambria Math"/>
                              </a:rPr>
                              <m:t>𝐼</m:t>
                            </m:r>
                          </m:e>
                          <m:sub>
                            <m:r>
                              <a:rPr kumimoji="1" lang="en-US" altLang="ja-JP" sz="1100" b="0" i="1">
                                <a:latin typeface="Cambria Math"/>
                                <a:ea typeface="Cambria Math"/>
                              </a:rPr>
                              <m:t>h</m:t>
                            </m:r>
                          </m:sub>
                        </m:sSub>
                      </m:num>
                      <m:den>
                        <m:sSub>
                          <m:sSubPr>
                            <m:ctrlPr>
                              <a:rPr kumimoji="1" lang="en-US" altLang="ja-JP" sz="1100" i="1">
                                <a:latin typeface="Cambria Math" panose="02040503050406030204" pitchFamily="18" charset="0"/>
                                <a:ea typeface="Cambria Math"/>
                              </a:rPr>
                            </m:ctrlPr>
                          </m:sSubPr>
                          <m:e>
                            <m:r>
                              <a:rPr kumimoji="1" lang="en-US" altLang="ja-JP" sz="1100" b="0" i="1">
                                <a:latin typeface="Cambria Math"/>
                                <a:ea typeface="Cambria Math"/>
                              </a:rPr>
                              <m:t>𝑛</m:t>
                            </m:r>
                          </m:e>
                          <m:sub>
                            <m:r>
                              <a:rPr kumimoji="1" lang="en-US" altLang="ja-JP" sz="1100" b="0" i="1">
                                <a:latin typeface="Cambria Math"/>
                                <a:ea typeface="Cambria Math"/>
                              </a:rPr>
                              <m:t>𝑠</m:t>
                            </m:r>
                          </m:sub>
                        </m:sSub>
                        <m:sSup>
                          <m:sSupPr>
                            <m:ctrlPr>
                              <a:rPr kumimoji="1" lang="en-US" altLang="ja-JP" sz="1100" i="1">
                                <a:latin typeface="Cambria Math" panose="02040503050406030204" pitchFamily="18" charset="0"/>
                                <a:ea typeface="Cambria Math"/>
                              </a:rPr>
                            </m:ctrlPr>
                          </m:sSupPr>
                          <m:e>
                            <m:r>
                              <a:rPr kumimoji="1" lang="en-US" altLang="ja-JP" sz="1100" b="0" i="1">
                                <a:latin typeface="Cambria Math"/>
                                <a:ea typeface="Cambria Math"/>
                              </a:rPr>
                              <m:t>𝑑</m:t>
                            </m:r>
                          </m:e>
                          <m:sup>
                            <m:r>
                              <a:rPr kumimoji="1" lang="en-US" altLang="ja-JP" sz="1100" b="0" i="1">
                                <a:latin typeface="Cambria Math"/>
                                <a:ea typeface="Cambria Math"/>
                              </a:rPr>
                              <m:t>′3</m:t>
                            </m:r>
                          </m:sup>
                        </m:sSup>
                        <m:r>
                          <a:rPr kumimoji="1" lang="en-US" altLang="ja-JP" sz="1100" b="0" i="1">
                            <a:latin typeface="Cambria Math"/>
                            <a:ea typeface="Cambria Math"/>
                          </a:rPr>
                          <m:t>𝑠</m:t>
                        </m:r>
                      </m:den>
                    </m:f>
                  </m:oMath>
                </m:oMathPara>
              </a14:m>
              <a:endParaRPr kumimoji="1" lang="ja-JP" altLang="en-US" sz="1100"/>
            </a:p>
          </xdr:txBody>
        </xdr:sp>
      </mc:Choice>
      <mc:Fallback xmlns="">
        <xdr:sp macro="" textlink="">
          <xdr:nvSpPr>
            <xdr:cNvPr id="4" name="テキスト ボックス 3"/>
            <xdr:cNvSpPr txBox="1"/>
          </xdr:nvSpPr>
          <xdr:spPr>
            <a:xfrm>
              <a:off x="2590800" y="2600325"/>
              <a:ext cx="1266825" cy="371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lIns="0" tIns="0" rIns="0" bIns="0" rtlCol="0" anchor="t">
              <a:noAutofit/>
            </a:bodyPr>
            <a:lstStyle/>
            <a:p>
              <a:pPr/>
              <a:r>
                <a:rPr kumimoji="1" lang="ja-JP" altLang="en-US" sz="1100" i="0">
                  <a:latin typeface="Cambria Math"/>
                </a:rPr>
                <a:t>𝛽</a:t>
              </a:r>
              <a:r>
                <a:rPr kumimoji="1" lang="en-US" altLang="ja-JP" sz="1100" i="0">
                  <a:latin typeface="Cambria Math"/>
                </a:rPr>
                <a:t>_</a:t>
              </a:r>
              <a:r>
                <a:rPr kumimoji="1" lang="en-US" altLang="ja-JP" sz="1100" b="0" i="0">
                  <a:latin typeface="Cambria Math"/>
                </a:rPr>
                <a:t>𝑠</a:t>
              </a:r>
              <a:r>
                <a:rPr kumimoji="1" lang="en-US" altLang="ja-JP" sz="1100" i="0">
                  <a:latin typeface="Cambria Math"/>
                  <a:ea typeface="Cambria Math"/>
                </a:rPr>
                <a:t>=(</a:t>
              </a:r>
              <a:r>
                <a:rPr kumimoji="1" lang="en-US" altLang="ja-JP" sz="1100" b="0" i="0">
                  <a:latin typeface="Cambria Math"/>
                  <a:ea typeface="Cambria Math"/>
                </a:rPr>
                <a:t>384𝐸_0 𝐼_ℎ)/(𝑛_𝑠 𝑑^′3 𝑠)</a:t>
              </a:r>
              <a:endParaRPr kumimoji="1" lang="ja-JP" altLang="en-US" sz="1100"/>
            </a:p>
          </xdr:txBody>
        </xdr:sp>
      </mc:Fallback>
    </mc:AlternateContent>
    <xdr:clientData/>
  </xdr:oneCellAnchor>
  <xdr:oneCellAnchor>
    <xdr:from>
      <xdr:col>4</xdr:col>
      <xdr:colOff>561975</xdr:colOff>
      <xdr:row>14</xdr:row>
      <xdr:rowOff>19050</xdr:rowOff>
    </xdr:from>
    <xdr:ext cx="1047750" cy="174663"/>
    <mc:AlternateContent xmlns:mc="http://schemas.openxmlformats.org/markup-compatibility/2006" xmlns:a14="http://schemas.microsoft.com/office/drawing/2010/main">
      <mc:Choice Requires="a14">
        <xdr:sp macro="" textlink="">
          <xdr:nvSpPr>
            <xdr:cNvPr id="5" name="テキスト ボックス 4"/>
            <xdr:cNvSpPr txBox="1"/>
          </xdr:nvSpPr>
          <xdr:spPr>
            <a:xfrm>
              <a:off x="3152775" y="3514725"/>
              <a:ext cx="1047750" cy="174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panose="02040503050406030204" pitchFamily="18" charset="0"/>
                          </a:rPr>
                        </m:ctrlPr>
                      </m:sSubPr>
                      <m:e>
                        <m:r>
                          <a:rPr kumimoji="1" lang="en-US" altLang="ja-JP" sz="1100" b="0" i="1">
                            <a:latin typeface="Cambria Math"/>
                          </a:rPr>
                          <m:t>𝐼</m:t>
                        </m:r>
                      </m:e>
                      <m:sub>
                        <m:r>
                          <a:rPr kumimoji="1" lang="en-US" altLang="ja-JP" sz="1100" b="0" i="1">
                            <a:latin typeface="Cambria Math"/>
                          </a:rPr>
                          <m:t>h</m:t>
                        </m:r>
                      </m:sub>
                    </m:sSub>
                    <m:r>
                      <a:rPr kumimoji="1" lang="en-US" altLang="ja-JP" sz="1100" b="0" i="1">
                        <a:latin typeface="Cambria Math"/>
                      </a:rPr>
                      <m:t>=</m:t>
                    </m:r>
                    <m:r>
                      <a:rPr kumimoji="1" lang="ja-JP" altLang="en-US" sz="1100" b="0" i="1">
                        <a:latin typeface="Cambria Math"/>
                      </a:rPr>
                      <m:t>𝜋</m:t>
                    </m:r>
                    <m:sSup>
                      <m:sSupPr>
                        <m:ctrlPr>
                          <a:rPr kumimoji="1" lang="en-US" altLang="ja-JP" sz="1100" b="0" i="1">
                            <a:latin typeface="Cambria Math" panose="02040503050406030204" pitchFamily="18" charset="0"/>
                          </a:rPr>
                        </m:ctrlPr>
                      </m:sSupPr>
                      <m:e>
                        <m:r>
                          <a:rPr kumimoji="1" lang="en-US" altLang="ja-JP" sz="1100" b="0" i="1">
                            <a:latin typeface="Cambria Math"/>
                          </a:rPr>
                          <m:t>𝑑</m:t>
                        </m:r>
                      </m:e>
                      <m:sup>
                        <m:r>
                          <a:rPr kumimoji="1" lang="en-US" altLang="ja-JP" sz="1100" b="0" i="1">
                            <a:latin typeface="Cambria Math"/>
                          </a:rPr>
                          <m:t>4</m:t>
                        </m:r>
                      </m:sup>
                    </m:sSup>
                    <m:r>
                      <a:rPr kumimoji="1" lang="en-US" altLang="ja-JP" sz="1100" b="0" i="1">
                        <a:latin typeface="Cambria Math"/>
                      </a:rPr>
                      <m:t>/64</m:t>
                    </m:r>
                  </m:oMath>
                </m:oMathPara>
              </a14:m>
              <a:endParaRPr kumimoji="1" lang="ja-JP" altLang="en-US" sz="1100"/>
            </a:p>
          </xdr:txBody>
        </xdr:sp>
      </mc:Choice>
      <mc:Fallback xmlns="">
        <xdr:sp macro="" textlink="">
          <xdr:nvSpPr>
            <xdr:cNvPr id="5" name="テキスト ボックス 4"/>
            <xdr:cNvSpPr txBox="1"/>
          </xdr:nvSpPr>
          <xdr:spPr>
            <a:xfrm>
              <a:off x="3152775" y="3514725"/>
              <a:ext cx="1047750" cy="174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en-US" altLang="ja-JP" sz="1100" b="0" i="0">
                  <a:latin typeface="Cambria Math"/>
                </a:rPr>
                <a:t>𝐼</a:t>
              </a:r>
              <a:r>
                <a:rPr kumimoji="1" lang="en-US" altLang="ja-JP" sz="1100" b="0" i="0">
                  <a:latin typeface="Cambria Math" panose="02040503050406030204" pitchFamily="18" charset="0"/>
                </a:rPr>
                <a:t>_</a:t>
              </a:r>
              <a:r>
                <a:rPr kumimoji="1" lang="en-US" altLang="ja-JP" sz="1100" b="0" i="0">
                  <a:latin typeface="Cambria Math"/>
                </a:rPr>
                <a:t>ℎ=</a:t>
              </a:r>
              <a:r>
                <a:rPr kumimoji="1" lang="ja-JP" altLang="en-US" sz="1100" b="0" i="0">
                  <a:latin typeface="Cambria Math"/>
                </a:rPr>
                <a:t>𝜋</a:t>
              </a:r>
              <a:r>
                <a:rPr kumimoji="1" lang="en-US" altLang="ja-JP" sz="1100" b="0" i="0">
                  <a:latin typeface="Cambria Math"/>
                </a:rPr>
                <a:t>𝑑</a:t>
              </a:r>
              <a:r>
                <a:rPr kumimoji="1" lang="en-US" altLang="ja-JP" sz="1100" b="0" i="0">
                  <a:latin typeface="Cambria Math" panose="02040503050406030204" pitchFamily="18" charset="0"/>
                </a:rPr>
                <a:t>^</a:t>
              </a:r>
              <a:r>
                <a:rPr kumimoji="1" lang="en-US" altLang="ja-JP" sz="1100" b="0" i="0">
                  <a:latin typeface="Cambria Math"/>
                </a:rPr>
                <a:t>4/64</a:t>
              </a:r>
              <a:endParaRPr kumimoji="1" lang="ja-JP" altLang="en-US" sz="1100"/>
            </a:p>
          </xdr:txBody>
        </xdr:sp>
      </mc:Fallback>
    </mc:AlternateContent>
    <xdr:clientData/>
  </xdr:oneCellAnchor>
  <xdr:oneCellAnchor>
    <xdr:from>
      <xdr:col>4</xdr:col>
      <xdr:colOff>114300</xdr:colOff>
      <xdr:row>26</xdr:row>
      <xdr:rowOff>9525</xdr:rowOff>
    </xdr:from>
    <xdr:ext cx="1162050" cy="172227"/>
    <mc:AlternateContent xmlns:mc="http://schemas.openxmlformats.org/markup-compatibility/2006" xmlns:a14="http://schemas.microsoft.com/office/drawing/2010/main">
      <mc:Choice Requires="a14">
        <xdr:sp macro="" textlink="">
          <xdr:nvSpPr>
            <xdr:cNvPr id="6" name="テキスト ボックス 5"/>
            <xdr:cNvSpPr txBox="1"/>
          </xdr:nvSpPr>
          <xdr:spPr>
            <a:xfrm>
              <a:off x="2705100" y="6000750"/>
              <a:ext cx="11620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panose="02040503050406030204" pitchFamily="18" charset="0"/>
                          </a:rPr>
                        </m:ctrlPr>
                      </m:sSubPr>
                      <m:e>
                        <m:r>
                          <a:rPr kumimoji="1" lang="ja-JP" altLang="en-US" sz="1100" i="1">
                            <a:latin typeface="Cambria Math"/>
                          </a:rPr>
                          <m:t>𝛽</m:t>
                        </m:r>
                      </m:e>
                      <m:sub>
                        <m:r>
                          <a:rPr kumimoji="1" lang="en-US" altLang="ja-JP" sz="1100" b="0" i="1">
                            <a:latin typeface="Cambria Math"/>
                          </a:rPr>
                          <m:t>𝑐</m:t>
                        </m:r>
                        <m:r>
                          <a:rPr kumimoji="1" lang="en-US" altLang="ja-JP" sz="1100" b="0" i="1">
                            <a:latin typeface="Cambria Math"/>
                          </a:rPr>
                          <m:t>0</m:t>
                        </m:r>
                      </m:sub>
                    </m:sSub>
                    <m:r>
                      <a:rPr kumimoji="1" lang="en-US" altLang="ja-JP" sz="1100" b="0" i="1">
                        <a:latin typeface="Cambria Math"/>
                      </a:rPr>
                      <m:t>=</m:t>
                    </m:r>
                    <m:sSub>
                      <m:sSubPr>
                        <m:ctrlPr>
                          <a:rPr kumimoji="1" lang="en-US" altLang="ja-JP" sz="1100" b="0" i="1">
                            <a:latin typeface="Cambria Math" panose="02040503050406030204" pitchFamily="18" charset="0"/>
                          </a:rPr>
                        </m:ctrlPr>
                      </m:sSubPr>
                      <m:e>
                        <m:r>
                          <a:rPr kumimoji="1" lang="en-US" altLang="ja-JP" sz="1100" b="0" i="1">
                            <a:latin typeface="Cambria Math"/>
                          </a:rPr>
                          <m:t>0.01</m:t>
                        </m:r>
                      </m:e>
                      <m:sub>
                        <m:r>
                          <a:rPr kumimoji="1" lang="en-US" altLang="ja-JP" sz="1100" b="0" i="1">
                            <a:latin typeface="Cambria Math"/>
                          </a:rPr>
                          <m:t>𝑐</m:t>
                        </m:r>
                        <m:r>
                          <a:rPr kumimoji="1" lang="en-US" altLang="ja-JP" sz="1100" b="0" i="1">
                            <a:latin typeface="Cambria Math"/>
                          </a:rPr>
                          <m:t>0</m:t>
                        </m:r>
                      </m:sub>
                    </m:sSub>
                  </m:oMath>
                </m:oMathPara>
              </a14:m>
              <a:endParaRPr kumimoji="1" lang="ja-JP" altLang="en-US" sz="1100"/>
            </a:p>
          </xdr:txBody>
        </xdr:sp>
      </mc:Choice>
      <mc:Fallback xmlns="">
        <xdr:sp macro="" textlink="">
          <xdr:nvSpPr>
            <xdr:cNvPr id="6" name="テキスト ボックス 5"/>
            <xdr:cNvSpPr txBox="1"/>
          </xdr:nvSpPr>
          <xdr:spPr>
            <a:xfrm>
              <a:off x="2705100" y="6000750"/>
              <a:ext cx="11620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ja-JP" altLang="en-US" sz="1100" i="0">
                  <a:latin typeface="Cambria Math"/>
                </a:rPr>
                <a:t>𝛽</a:t>
              </a:r>
              <a:r>
                <a:rPr kumimoji="1" lang="en-US" altLang="ja-JP" sz="1100" i="0">
                  <a:latin typeface="Cambria Math"/>
                </a:rPr>
                <a:t>_</a:t>
              </a:r>
              <a:r>
                <a:rPr kumimoji="1" lang="en-US" altLang="ja-JP" sz="1100" b="0" i="0">
                  <a:latin typeface="Cambria Math"/>
                </a:rPr>
                <a:t>𝑐0=〖0.01〗_𝑐0</a:t>
              </a:r>
              <a:endParaRPr kumimoji="1" lang="ja-JP" altLang="en-US" sz="1100"/>
            </a:p>
          </xdr:txBody>
        </xdr:sp>
      </mc:Fallback>
    </mc:AlternateContent>
    <xdr:clientData/>
  </xdr:oneCellAnchor>
  <xdr:oneCellAnchor>
    <xdr:from>
      <xdr:col>2</xdr:col>
      <xdr:colOff>409575</xdr:colOff>
      <xdr:row>2</xdr:row>
      <xdr:rowOff>200025</xdr:rowOff>
    </xdr:from>
    <xdr:ext cx="2828926" cy="200952"/>
    <mc:AlternateContent xmlns:mc="http://schemas.openxmlformats.org/markup-compatibility/2006" xmlns:a14="http://schemas.microsoft.com/office/drawing/2010/main">
      <mc:Choice Requires="a14">
        <xdr:sp macro="" textlink="">
          <xdr:nvSpPr>
            <xdr:cNvPr id="7" name="テキスト ボックス 6"/>
            <xdr:cNvSpPr txBox="1"/>
          </xdr:nvSpPr>
          <xdr:spPr>
            <a:xfrm>
              <a:off x="1571625" y="676275"/>
              <a:ext cx="2828926" cy="200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panose="02040503050406030204" pitchFamily="18" charset="0"/>
                          </a:rPr>
                        </m:ctrlPr>
                      </m:sSubPr>
                      <m:e>
                        <m:r>
                          <a:rPr kumimoji="1" lang="ja-JP" altLang="en-US" sz="1100" i="1">
                            <a:latin typeface="Cambria Math"/>
                          </a:rPr>
                          <m:t>𝜀</m:t>
                        </m:r>
                      </m:e>
                      <m:sub>
                        <m:r>
                          <a:rPr kumimoji="1" lang="en-US" altLang="ja-JP" sz="1100" b="0" i="1">
                            <a:latin typeface="Cambria Math"/>
                          </a:rPr>
                          <m:t>𝑠𝑡</m:t>
                        </m:r>
                        <m:r>
                          <a:rPr kumimoji="1" lang="en-US" altLang="ja-JP" sz="1100" b="0" i="1">
                            <a:latin typeface="Cambria Math"/>
                          </a:rPr>
                          <m:t>2</m:t>
                        </m:r>
                      </m:sub>
                    </m:sSub>
                    <m:r>
                      <a:rPr kumimoji="1" lang="en-US" altLang="ja-JP" sz="1100" i="1">
                        <a:latin typeface="Cambria Math"/>
                        <a:ea typeface="Cambria Math"/>
                      </a:rPr>
                      <m:t>=</m:t>
                    </m:r>
                    <m:r>
                      <a:rPr kumimoji="1" lang="en-US" altLang="ja-JP" sz="1100" b="0" i="1">
                        <a:latin typeface="Cambria Math"/>
                        <a:ea typeface="Cambria Math"/>
                      </a:rPr>
                      <m:t>0.025∙</m:t>
                    </m:r>
                    <m:sSup>
                      <m:sSupPr>
                        <m:ctrlPr>
                          <a:rPr kumimoji="1" lang="en-US" altLang="ja-JP" sz="1100" b="0" i="1">
                            <a:latin typeface="Cambria Math" panose="02040503050406030204" pitchFamily="18" charset="0"/>
                            <a:ea typeface="Cambria Math"/>
                          </a:rPr>
                        </m:ctrlPr>
                      </m:sSupPr>
                      <m:e>
                        <m:sSub>
                          <m:sSubPr>
                            <m:ctrlPr>
                              <a:rPr kumimoji="1" lang="en-US" altLang="ja-JP" sz="1100" b="0" i="1">
                                <a:latin typeface="Cambria Math" panose="02040503050406030204" pitchFamily="18" charset="0"/>
                                <a:ea typeface="Cambria Math"/>
                              </a:rPr>
                            </m:ctrlPr>
                          </m:sSubPr>
                          <m:e>
                            <m:r>
                              <a:rPr kumimoji="1" lang="en-US" altLang="ja-JP" sz="1100" b="0" i="1">
                                <a:latin typeface="Cambria Math"/>
                                <a:ea typeface="Cambria Math"/>
                              </a:rPr>
                              <m:t>𝐿</m:t>
                            </m:r>
                          </m:e>
                          <m:sub>
                            <m:r>
                              <a:rPr kumimoji="1" lang="en-US" altLang="ja-JP" sz="1100" b="0" i="1">
                                <a:latin typeface="Cambria Math"/>
                                <a:ea typeface="Cambria Math"/>
                              </a:rPr>
                              <m:t>𝑝</m:t>
                            </m:r>
                          </m:sub>
                        </m:sSub>
                      </m:e>
                      <m:sup>
                        <m:r>
                          <a:rPr kumimoji="1" lang="en-US" altLang="ja-JP" sz="1100" b="0" i="1">
                            <a:latin typeface="Cambria Math"/>
                            <a:ea typeface="Cambria Math"/>
                          </a:rPr>
                          <m:t>0.15</m:t>
                        </m:r>
                      </m:sup>
                    </m:sSup>
                    <m:r>
                      <a:rPr kumimoji="1" lang="en-US" altLang="ja-JP" sz="1100" b="0" i="1">
                        <a:latin typeface="Cambria Math"/>
                        <a:ea typeface="Cambria Math"/>
                      </a:rPr>
                      <m:t>∙</m:t>
                    </m:r>
                    <m:sSup>
                      <m:sSupPr>
                        <m:ctrlPr>
                          <a:rPr kumimoji="1" lang="en-US" altLang="ja-JP" sz="1100" b="0" i="1">
                            <a:latin typeface="Cambria Math" panose="02040503050406030204" pitchFamily="18" charset="0"/>
                            <a:ea typeface="Cambria Math"/>
                          </a:rPr>
                        </m:ctrlPr>
                      </m:sSupPr>
                      <m:e>
                        <m:r>
                          <a:rPr kumimoji="1" lang="ja-JP" altLang="en-US" sz="1100" b="0" i="1">
                            <a:latin typeface="Cambria Math"/>
                            <a:ea typeface="Cambria Math"/>
                          </a:rPr>
                          <m:t>𝜑</m:t>
                        </m:r>
                      </m:e>
                      <m:sup>
                        <m:r>
                          <a:rPr kumimoji="1" lang="en-US" altLang="ja-JP" sz="1100" b="0" i="1">
                            <a:latin typeface="Cambria Math"/>
                            <a:ea typeface="Cambria Math"/>
                          </a:rPr>
                          <m:t>−0.15</m:t>
                        </m:r>
                      </m:sup>
                    </m:sSup>
                    <m:sSup>
                      <m:sSupPr>
                        <m:ctrlPr>
                          <a:rPr kumimoji="1" lang="en-US" altLang="ja-JP" sz="1100" b="0" i="1">
                            <a:latin typeface="Cambria Math" panose="02040503050406030204" pitchFamily="18" charset="0"/>
                            <a:ea typeface="Cambria Math"/>
                          </a:rPr>
                        </m:ctrlPr>
                      </m:sSupPr>
                      <m:e>
                        <m:sSub>
                          <m:sSubPr>
                            <m:ctrlPr>
                              <a:rPr kumimoji="1" lang="en-US" altLang="ja-JP" sz="1100" b="0" i="1">
                                <a:latin typeface="Cambria Math" panose="02040503050406030204" pitchFamily="18" charset="0"/>
                                <a:ea typeface="Cambria Math"/>
                              </a:rPr>
                            </m:ctrlPr>
                          </m:sSubPr>
                          <m:e>
                            <m:r>
                              <a:rPr kumimoji="1" lang="ja-JP" altLang="en-US" sz="1100" b="0" i="1">
                                <a:latin typeface="Cambria Math"/>
                                <a:ea typeface="Cambria Math"/>
                              </a:rPr>
                              <m:t>𝛽</m:t>
                            </m:r>
                          </m:e>
                          <m:sub>
                            <m:r>
                              <a:rPr kumimoji="1" lang="en-US" altLang="ja-JP" sz="1100" b="0" i="1">
                                <a:latin typeface="Cambria Math"/>
                                <a:ea typeface="Cambria Math"/>
                              </a:rPr>
                              <m:t>𝑠</m:t>
                            </m:r>
                          </m:sub>
                        </m:sSub>
                      </m:e>
                      <m:sup>
                        <m:r>
                          <a:rPr kumimoji="1" lang="en-US" altLang="ja-JP" sz="1100" b="0" i="1">
                            <a:latin typeface="Cambria Math"/>
                            <a:ea typeface="Cambria Math"/>
                          </a:rPr>
                          <m:t>0.2</m:t>
                        </m:r>
                      </m:sup>
                    </m:sSup>
                    <m:sSup>
                      <m:sSupPr>
                        <m:ctrlPr>
                          <a:rPr kumimoji="1" lang="en-US" altLang="ja-JP" sz="1100" b="0" i="1">
                            <a:latin typeface="Cambria Math" panose="02040503050406030204" pitchFamily="18" charset="0"/>
                            <a:ea typeface="Cambria Math"/>
                          </a:rPr>
                        </m:ctrlPr>
                      </m:sSupPr>
                      <m:e>
                        <m:sSub>
                          <m:sSubPr>
                            <m:ctrlPr>
                              <a:rPr kumimoji="1" lang="en-US" altLang="ja-JP" sz="1100" b="0" i="1">
                                <a:latin typeface="Cambria Math" panose="02040503050406030204" pitchFamily="18" charset="0"/>
                                <a:ea typeface="Cambria Math"/>
                              </a:rPr>
                            </m:ctrlPr>
                          </m:sSubPr>
                          <m:e>
                            <m:r>
                              <a:rPr kumimoji="1" lang="ja-JP" altLang="en-US" sz="1100" b="0" i="1">
                                <a:latin typeface="Cambria Math"/>
                                <a:ea typeface="Cambria Math"/>
                              </a:rPr>
                              <m:t>𝛽</m:t>
                            </m:r>
                          </m:e>
                          <m:sub>
                            <m:r>
                              <a:rPr kumimoji="1" lang="en-US" altLang="ja-JP" sz="1100" b="0" i="1">
                                <a:latin typeface="Cambria Math"/>
                                <a:ea typeface="Cambria Math"/>
                              </a:rPr>
                              <m:t>𝑐</m:t>
                            </m:r>
                            <m:r>
                              <a:rPr kumimoji="1" lang="en-US" altLang="ja-JP" sz="1100" b="0" i="1">
                                <a:latin typeface="Cambria Math"/>
                                <a:ea typeface="Cambria Math"/>
                              </a:rPr>
                              <m:t>0</m:t>
                            </m:r>
                          </m:sub>
                        </m:sSub>
                      </m:e>
                      <m:sup>
                        <m:r>
                          <a:rPr kumimoji="1" lang="en-US" altLang="ja-JP" sz="1100" b="0" i="1">
                            <a:latin typeface="Cambria Math"/>
                            <a:ea typeface="Cambria Math"/>
                          </a:rPr>
                          <m:t>0.22</m:t>
                        </m:r>
                      </m:sup>
                    </m:sSup>
                  </m:oMath>
                </m:oMathPara>
              </a14:m>
              <a:endParaRPr kumimoji="1" lang="ja-JP" altLang="en-US" sz="1100"/>
            </a:p>
          </xdr:txBody>
        </xdr:sp>
      </mc:Choice>
      <mc:Fallback xmlns="">
        <xdr:sp macro="" textlink="">
          <xdr:nvSpPr>
            <xdr:cNvPr id="7" name="テキスト ボックス 6"/>
            <xdr:cNvSpPr txBox="1"/>
          </xdr:nvSpPr>
          <xdr:spPr>
            <a:xfrm>
              <a:off x="1571625" y="676275"/>
              <a:ext cx="2828926" cy="200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ja-JP" altLang="en-US" sz="1100" i="0">
                  <a:latin typeface="Cambria Math"/>
                </a:rPr>
                <a:t>𝜀</a:t>
              </a:r>
              <a:r>
                <a:rPr kumimoji="1" lang="en-US" altLang="ja-JP" sz="1100" i="0">
                  <a:latin typeface="Cambria Math"/>
                </a:rPr>
                <a:t>_</a:t>
              </a:r>
              <a:r>
                <a:rPr kumimoji="1" lang="en-US" altLang="ja-JP" sz="1100" b="0" i="0">
                  <a:latin typeface="Cambria Math"/>
                </a:rPr>
                <a:t>𝑠𝑡2</a:t>
              </a:r>
              <a:r>
                <a:rPr kumimoji="1" lang="en-US" altLang="ja-JP" sz="1100" i="0">
                  <a:latin typeface="Cambria Math"/>
                  <a:ea typeface="Cambria Math"/>
                </a:rPr>
                <a:t>=</a:t>
              </a:r>
              <a:r>
                <a:rPr kumimoji="1" lang="en-US" altLang="ja-JP" sz="1100" b="0" i="0">
                  <a:latin typeface="Cambria Math"/>
                  <a:ea typeface="Cambria Math"/>
                </a:rPr>
                <a:t>0.025∙〖𝐿_𝑝〗^0.15∙</a:t>
              </a:r>
              <a:r>
                <a:rPr kumimoji="1" lang="ja-JP" altLang="en-US" sz="1100" b="0" i="0">
                  <a:latin typeface="Cambria Math"/>
                  <a:ea typeface="Cambria Math"/>
                </a:rPr>
                <a:t>𝜑</a:t>
              </a:r>
              <a:r>
                <a:rPr kumimoji="1" lang="en-US" altLang="ja-JP" sz="1100" b="0" i="0">
                  <a:latin typeface="Cambria Math"/>
                  <a:ea typeface="Cambria Math"/>
                </a:rPr>
                <a:t>^(−0.15) 〖</a:t>
              </a:r>
              <a:r>
                <a:rPr kumimoji="1" lang="ja-JP" altLang="en-US" sz="1100" b="0" i="0">
                  <a:latin typeface="Cambria Math"/>
                  <a:ea typeface="Cambria Math"/>
                </a:rPr>
                <a:t>𝛽</a:t>
              </a:r>
              <a:r>
                <a:rPr kumimoji="1" lang="en-US" altLang="ja-JP" sz="1100" b="0" i="0">
                  <a:latin typeface="Cambria Math"/>
                  <a:ea typeface="Cambria Math"/>
                </a:rPr>
                <a:t>_𝑠〗^0.2 〖</a:t>
              </a:r>
              <a:r>
                <a:rPr kumimoji="1" lang="ja-JP" altLang="en-US" sz="1100" b="0" i="0">
                  <a:latin typeface="Cambria Math"/>
                  <a:ea typeface="Cambria Math"/>
                </a:rPr>
                <a:t>𝛽</a:t>
              </a:r>
              <a:r>
                <a:rPr kumimoji="1" lang="en-US" altLang="ja-JP" sz="1100" b="0" i="0">
                  <a:latin typeface="Cambria Math"/>
                  <a:ea typeface="Cambria Math"/>
                </a:rPr>
                <a:t>_𝑐0〗^0.22</a:t>
              </a:r>
              <a:endParaRPr kumimoji="1" lang="ja-JP" altLang="en-US" sz="1100"/>
            </a:p>
          </xdr:txBody>
        </xdr:sp>
      </mc:Fallback>
    </mc:AlternateContent>
    <xdr:clientData/>
  </xdr:oneCellAnchor>
  <xdr:oneCellAnchor>
    <xdr:from>
      <xdr:col>2</xdr:col>
      <xdr:colOff>409575</xdr:colOff>
      <xdr:row>4</xdr:row>
      <xdr:rowOff>200025</xdr:rowOff>
    </xdr:from>
    <xdr:ext cx="2828926" cy="200952"/>
    <mc:AlternateContent xmlns:mc="http://schemas.openxmlformats.org/markup-compatibility/2006" xmlns:a14="http://schemas.microsoft.com/office/drawing/2010/main">
      <mc:Choice Requires="a14">
        <xdr:sp macro="" textlink="">
          <xdr:nvSpPr>
            <xdr:cNvPr id="8" name="テキスト ボックス 7"/>
            <xdr:cNvSpPr txBox="1"/>
          </xdr:nvSpPr>
          <xdr:spPr>
            <a:xfrm>
              <a:off x="1571625" y="1114425"/>
              <a:ext cx="2828926" cy="200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kumimoji="1" lang="en-US" altLang="ja-JP" sz="1100" i="1">
                            <a:latin typeface="Cambria Math" panose="02040503050406030204" pitchFamily="18" charset="0"/>
                          </a:rPr>
                        </m:ctrlPr>
                      </m:sSubPr>
                      <m:e>
                        <m:r>
                          <a:rPr kumimoji="1" lang="ja-JP" altLang="en-US" sz="1100" i="1">
                            <a:latin typeface="Cambria Math"/>
                          </a:rPr>
                          <m:t>𝜀</m:t>
                        </m:r>
                      </m:e>
                      <m:sub>
                        <m:r>
                          <a:rPr kumimoji="1" lang="en-US" altLang="ja-JP" sz="1100" b="0" i="1">
                            <a:latin typeface="Cambria Math"/>
                          </a:rPr>
                          <m:t>𝑠𝑡</m:t>
                        </m:r>
                        <m:r>
                          <a:rPr kumimoji="1" lang="en-US" altLang="ja-JP" sz="1100" b="0" i="1">
                            <a:latin typeface="Cambria Math"/>
                          </a:rPr>
                          <m:t>3</m:t>
                        </m:r>
                      </m:sub>
                    </m:sSub>
                    <m:r>
                      <a:rPr kumimoji="1" lang="en-US" altLang="ja-JP" sz="1100" i="1">
                        <a:latin typeface="Cambria Math"/>
                        <a:ea typeface="Cambria Math"/>
                      </a:rPr>
                      <m:t>=</m:t>
                    </m:r>
                    <m:r>
                      <a:rPr kumimoji="1" lang="en-US" altLang="ja-JP" sz="1100" b="0" i="1">
                        <a:latin typeface="Cambria Math"/>
                        <a:ea typeface="Cambria Math"/>
                      </a:rPr>
                      <m:t>0.035∙</m:t>
                    </m:r>
                    <m:sSup>
                      <m:sSupPr>
                        <m:ctrlPr>
                          <a:rPr kumimoji="1" lang="en-US" altLang="ja-JP" sz="1100" b="0" i="1">
                            <a:latin typeface="Cambria Math" panose="02040503050406030204" pitchFamily="18" charset="0"/>
                            <a:ea typeface="Cambria Math"/>
                          </a:rPr>
                        </m:ctrlPr>
                      </m:sSupPr>
                      <m:e>
                        <m:sSub>
                          <m:sSubPr>
                            <m:ctrlPr>
                              <a:rPr kumimoji="1" lang="en-US" altLang="ja-JP" sz="1100" b="0" i="1">
                                <a:latin typeface="Cambria Math" panose="02040503050406030204" pitchFamily="18" charset="0"/>
                                <a:ea typeface="Cambria Math"/>
                              </a:rPr>
                            </m:ctrlPr>
                          </m:sSubPr>
                          <m:e>
                            <m:r>
                              <a:rPr kumimoji="1" lang="en-US" altLang="ja-JP" sz="1100" b="0" i="1">
                                <a:latin typeface="Cambria Math"/>
                                <a:ea typeface="Cambria Math"/>
                              </a:rPr>
                              <m:t>𝐿</m:t>
                            </m:r>
                          </m:e>
                          <m:sub>
                            <m:r>
                              <a:rPr kumimoji="1" lang="en-US" altLang="ja-JP" sz="1100" b="0" i="1">
                                <a:latin typeface="Cambria Math"/>
                                <a:ea typeface="Cambria Math"/>
                              </a:rPr>
                              <m:t>𝑝</m:t>
                            </m:r>
                          </m:sub>
                        </m:sSub>
                      </m:e>
                      <m:sup>
                        <m:r>
                          <a:rPr kumimoji="1" lang="en-US" altLang="ja-JP" sz="1100" b="0" i="1">
                            <a:latin typeface="Cambria Math"/>
                            <a:ea typeface="Cambria Math"/>
                          </a:rPr>
                          <m:t>0.15</m:t>
                        </m:r>
                      </m:sup>
                    </m:sSup>
                    <m:r>
                      <a:rPr kumimoji="1" lang="en-US" altLang="ja-JP" sz="1100" b="0" i="1">
                        <a:latin typeface="Cambria Math"/>
                        <a:ea typeface="Cambria Math"/>
                      </a:rPr>
                      <m:t>∙</m:t>
                    </m:r>
                    <m:sSup>
                      <m:sSupPr>
                        <m:ctrlPr>
                          <a:rPr kumimoji="1" lang="en-US" altLang="ja-JP" sz="1100" b="0" i="1">
                            <a:latin typeface="Cambria Math" panose="02040503050406030204" pitchFamily="18" charset="0"/>
                            <a:ea typeface="Cambria Math"/>
                          </a:rPr>
                        </m:ctrlPr>
                      </m:sSupPr>
                      <m:e>
                        <m:r>
                          <a:rPr kumimoji="1" lang="ja-JP" altLang="en-US" sz="1100" b="0" i="1">
                            <a:latin typeface="Cambria Math"/>
                            <a:ea typeface="Cambria Math"/>
                          </a:rPr>
                          <m:t>𝜑</m:t>
                        </m:r>
                      </m:e>
                      <m:sup>
                        <m:r>
                          <a:rPr kumimoji="1" lang="en-US" altLang="ja-JP" sz="1100" b="0" i="1">
                            <a:latin typeface="Cambria Math"/>
                            <a:ea typeface="Cambria Math"/>
                          </a:rPr>
                          <m:t>−0.15</m:t>
                        </m:r>
                      </m:sup>
                    </m:sSup>
                    <m:sSup>
                      <m:sSupPr>
                        <m:ctrlPr>
                          <a:rPr kumimoji="1" lang="en-US" altLang="ja-JP" sz="1100" b="0" i="1">
                            <a:latin typeface="Cambria Math" panose="02040503050406030204" pitchFamily="18" charset="0"/>
                            <a:ea typeface="Cambria Math"/>
                          </a:rPr>
                        </m:ctrlPr>
                      </m:sSupPr>
                      <m:e>
                        <m:sSub>
                          <m:sSubPr>
                            <m:ctrlPr>
                              <a:rPr kumimoji="1" lang="en-US" altLang="ja-JP" sz="1100" b="0" i="1">
                                <a:latin typeface="Cambria Math" panose="02040503050406030204" pitchFamily="18" charset="0"/>
                                <a:ea typeface="Cambria Math"/>
                              </a:rPr>
                            </m:ctrlPr>
                          </m:sSubPr>
                          <m:e>
                            <m:r>
                              <a:rPr kumimoji="1" lang="ja-JP" altLang="en-US" sz="1100" b="0" i="1">
                                <a:latin typeface="Cambria Math"/>
                                <a:ea typeface="Cambria Math"/>
                              </a:rPr>
                              <m:t>𝛽</m:t>
                            </m:r>
                          </m:e>
                          <m:sub>
                            <m:r>
                              <a:rPr kumimoji="1" lang="en-US" altLang="ja-JP" sz="1100" b="0" i="1">
                                <a:latin typeface="Cambria Math"/>
                                <a:ea typeface="Cambria Math"/>
                              </a:rPr>
                              <m:t>𝑠</m:t>
                            </m:r>
                          </m:sub>
                        </m:sSub>
                      </m:e>
                      <m:sup>
                        <m:r>
                          <a:rPr kumimoji="1" lang="en-US" altLang="ja-JP" sz="1100" b="0" i="1">
                            <a:latin typeface="Cambria Math"/>
                            <a:ea typeface="Cambria Math"/>
                          </a:rPr>
                          <m:t>0.2</m:t>
                        </m:r>
                      </m:sup>
                    </m:sSup>
                    <m:sSup>
                      <m:sSupPr>
                        <m:ctrlPr>
                          <a:rPr kumimoji="1" lang="en-US" altLang="ja-JP" sz="1100" b="0" i="1">
                            <a:latin typeface="Cambria Math" panose="02040503050406030204" pitchFamily="18" charset="0"/>
                            <a:ea typeface="Cambria Math"/>
                          </a:rPr>
                        </m:ctrlPr>
                      </m:sSupPr>
                      <m:e>
                        <m:sSub>
                          <m:sSubPr>
                            <m:ctrlPr>
                              <a:rPr kumimoji="1" lang="en-US" altLang="ja-JP" sz="1100" b="0" i="1">
                                <a:latin typeface="Cambria Math" panose="02040503050406030204" pitchFamily="18" charset="0"/>
                                <a:ea typeface="Cambria Math"/>
                              </a:rPr>
                            </m:ctrlPr>
                          </m:sSubPr>
                          <m:e>
                            <m:r>
                              <a:rPr kumimoji="1" lang="ja-JP" altLang="en-US" sz="1100" b="0" i="1">
                                <a:latin typeface="Cambria Math"/>
                                <a:ea typeface="Cambria Math"/>
                              </a:rPr>
                              <m:t>𝛽</m:t>
                            </m:r>
                          </m:e>
                          <m:sub>
                            <m:r>
                              <a:rPr kumimoji="1" lang="en-US" altLang="ja-JP" sz="1100" b="0" i="1">
                                <a:latin typeface="Cambria Math"/>
                                <a:ea typeface="Cambria Math"/>
                              </a:rPr>
                              <m:t>𝑐</m:t>
                            </m:r>
                            <m:r>
                              <a:rPr kumimoji="1" lang="en-US" altLang="ja-JP" sz="1100" b="0" i="1">
                                <a:latin typeface="Cambria Math"/>
                                <a:ea typeface="Cambria Math"/>
                              </a:rPr>
                              <m:t>0</m:t>
                            </m:r>
                          </m:sub>
                        </m:sSub>
                      </m:e>
                      <m:sup>
                        <m:r>
                          <a:rPr kumimoji="1" lang="en-US" altLang="ja-JP" sz="1100" b="0" i="1">
                            <a:latin typeface="Cambria Math"/>
                            <a:ea typeface="Cambria Math"/>
                          </a:rPr>
                          <m:t>0.22</m:t>
                        </m:r>
                      </m:sup>
                    </m:sSup>
                  </m:oMath>
                </m:oMathPara>
              </a14:m>
              <a:endParaRPr kumimoji="1" lang="ja-JP" altLang="en-US" sz="1100"/>
            </a:p>
          </xdr:txBody>
        </xdr:sp>
      </mc:Choice>
      <mc:Fallback xmlns="">
        <xdr:sp macro="" textlink="">
          <xdr:nvSpPr>
            <xdr:cNvPr id="8" name="テキスト ボックス 7"/>
            <xdr:cNvSpPr txBox="1"/>
          </xdr:nvSpPr>
          <xdr:spPr>
            <a:xfrm>
              <a:off x="1571625" y="1114425"/>
              <a:ext cx="2828926" cy="2009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kumimoji="1" lang="ja-JP" altLang="en-US" sz="1100" i="0">
                  <a:latin typeface="Cambria Math"/>
                </a:rPr>
                <a:t>𝜀</a:t>
              </a:r>
              <a:r>
                <a:rPr kumimoji="1" lang="en-US" altLang="ja-JP" sz="1100" i="0">
                  <a:latin typeface="Cambria Math"/>
                </a:rPr>
                <a:t>_</a:t>
              </a:r>
              <a:r>
                <a:rPr kumimoji="1" lang="en-US" altLang="ja-JP" sz="1100" b="0" i="0">
                  <a:latin typeface="Cambria Math"/>
                </a:rPr>
                <a:t>𝑠𝑡3</a:t>
              </a:r>
              <a:r>
                <a:rPr kumimoji="1" lang="en-US" altLang="ja-JP" sz="1100" i="0">
                  <a:latin typeface="Cambria Math"/>
                  <a:ea typeface="Cambria Math"/>
                </a:rPr>
                <a:t>=</a:t>
              </a:r>
              <a:r>
                <a:rPr kumimoji="1" lang="en-US" altLang="ja-JP" sz="1100" b="0" i="0">
                  <a:latin typeface="Cambria Math"/>
                  <a:ea typeface="Cambria Math"/>
                </a:rPr>
                <a:t>0.035∙〖𝐿_𝑝〗^0.15∙</a:t>
              </a:r>
              <a:r>
                <a:rPr kumimoji="1" lang="ja-JP" altLang="en-US" sz="1100" b="0" i="0">
                  <a:latin typeface="Cambria Math"/>
                  <a:ea typeface="Cambria Math"/>
                </a:rPr>
                <a:t>𝜑</a:t>
              </a:r>
              <a:r>
                <a:rPr kumimoji="1" lang="en-US" altLang="ja-JP" sz="1100" b="0" i="0">
                  <a:latin typeface="Cambria Math"/>
                  <a:ea typeface="Cambria Math"/>
                </a:rPr>
                <a:t>^(−0.15) 〖</a:t>
              </a:r>
              <a:r>
                <a:rPr kumimoji="1" lang="ja-JP" altLang="en-US" sz="1100" b="0" i="0">
                  <a:latin typeface="Cambria Math"/>
                  <a:ea typeface="Cambria Math"/>
                </a:rPr>
                <a:t>𝛽</a:t>
              </a:r>
              <a:r>
                <a:rPr kumimoji="1" lang="en-US" altLang="ja-JP" sz="1100" b="0" i="0">
                  <a:latin typeface="Cambria Math"/>
                  <a:ea typeface="Cambria Math"/>
                </a:rPr>
                <a:t>_𝑠〗^0.2 〖</a:t>
              </a:r>
              <a:r>
                <a:rPr kumimoji="1" lang="ja-JP" altLang="en-US" sz="1100" b="0" i="0">
                  <a:latin typeface="Cambria Math"/>
                  <a:ea typeface="Cambria Math"/>
                </a:rPr>
                <a:t>𝛽</a:t>
              </a:r>
              <a:r>
                <a:rPr kumimoji="1" lang="en-US" altLang="ja-JP" sz="1100" b="0" i="0">
                  <a:latin typeface="Cambria Math"/>
                  <a:ea typeface="Cambria Math"/>
                </a:rPr>
                <a:t>_𝑐0〗^0.22</a:t>
              </a:r>
              <a:endParaRPr kumimoji="1" lang="ja-JP" altLang="en-US" sz="1100"/>
            </a:p>
          </xdr:txBody>
        </xdr:sp>
      </mc:Fallback>
    </mc:AlternateContent>
    <xdr:clientData/>
  </xdr:oneCellAnchor>
  <xdr:twoCellAnchor>
    <xdr:from>
      <xdr:col>0</xdr:col>
      <xdr:colOff>320756</xdr:colOff>
      <xdr:row>34</xdr:row>
      <xdr:rowOff>157655</xdr:rowOff>
    </xdr:from>
    <xdr:to>
      <xdr:col>8</xdr:col>
      <xdr:colOff>18353</xdr:colOff>
      <xdr:row>66</xdr:row>
      <xdr:rowOff>23035</xdr:rowOff>
    </xdr:to>
    <xdr:grpSp>
      <xdr:nvGrpSpPr>
        <xdr:cNvPr id="18" name="グループ化 17"/>
        <xdr:cNvGrpSpPr/>
      </xdr:nvGrpSpPr>
      <xdr:grpSpPr>
        <a:xfrm>
          <a:off x="320756" y="8057802"/>
          <a:ext cx="6846950" cy="5793292"/>
          <a:chOff x="320756" y="7979361"/>
          <a:chExt cx="6846950" cy="5793292"/>
        </a:xfrm>
      </xdr:grpSpPr>
      <xdr:grpSp>
        <xdr:nvGrpSpPr>
          <xdr:cNvPr id="17" name="グループ化 16"/>
          <xdr:cNvGrpSpPr/>
        </xdr:nvGrpSpPr>
        <xdr:grpSpPr>
          <a:xfrm>
            <a:off x="320756" y="7979361"/>
            <a:ext cx="6846950" cy="5168679"/>
            <a:chOff x="320756" y="7979361"/>
            <a:chExt cx="6846950" cy="5168679"/>
          </a:xfrm>
        </xdr:grpSpPr>
        <xdr:grpSp>
          <xdr:nvGrpSpPr>
            <xdr:cNvPr id="16" name="グループ化 15"/>
            <xdr:cNvGrpSpPr/>
          </xdr:nvGrpSpPr>
          <xdr:grpSpPr>
            <a:xfrm>
              <a:off x="320756" y="9210714"/>
              <a:ext cx="6846950" cy="3937326"/>
              <a:chOff x="343168" y="9210715"/>
              <a:chExt cx="6846950" cy="3937326"/>
            </a:xfrm>
          </xdr:grpSpPr>
          <xdr:grpSp>
            <xdr:nvGrpSpPr>
              <xdr:cNvPr id="282" name="グループ化 281"/>
              <xdr:cNvGrpSpPr/>
            </xdr:nvGrpSpPr>
            <xdr:grpSpPr>
              <a:xfrm>
                <a:off x="343168" y="9210715"/>
                <a:ext cx="6846950" cy="3168700"/>
                <a:chOff x="1867557" y="9357163"/>
                <a:chExt cx="6222125" cy="3192271"/>
              </a:xfrm>
            </xdr:grpSpPr>
            <xdr:grpSp>
              <xdr:nvGrpSpPr>
                <xdr:cNvPr id="281" name="グループ化 280"/>
                <xdr:cNvGrpSpPr/>
              </xdr:nvGrpSpPr>
              <xdr:grpSpPr>
                <a:xfrm>
                  <a:off x="1867557" y="9357163"/>
                  <a:ext cx="5392546" cy="3192271"/>
                  <a:chOff x="1867557" y="9357163"/>
                  <a:chExt cx="5392546" cy="3192271"/>
                </a:xfrm>
              </xdr:grpSpPr>
              <xdr:grpSp>
                <xdr:nvGrpSpPr>
                  <xdr:cNvPr id="280" name="グループ化 279"/>
                  <xdr:cNvGrpSpPr/>
                </xdr:nvGrpSpPr>
                <xdr:grpSpPr>
                  <a:xfrm>
                    <a:off x="1867557" y="9357163"/>
                    <a:ext cx="5392546" cy="3192271"/>
                    <a:chOff x="1867557" y="9357163"/>
                    <a:chExt cx="5392546" cy="3192271"/>
                  </a:xfrm>
                </xdr:grpSpPr>
                <xdr:sp macro="" textlink="">
                  <xdr:nvSpPr>
                    <xdr:cNvPr id="9" name="正方形/長方形 8"/>
                    <xdr:cNvSpPr/>
                  </xdr:nvSpPr>
                  <xdr:spPr>
                    <a:xfrm>
                      <a:off x="1867557" y="9357163"/>
                      <a:ext cx="5392546" cy="3192271"/>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79" name="グループ化 278"/>
                    <xdr:cNvGrpSpPr/>
                  </xdr:nvGrpSpPr>
                  <xdr:grpSpPr>
                    <a:xfrm>
                      <a:off x="2064463" y="9498724"/>
                      <a:ext cx="4965644" cy="2814040"/>
                      <a:chOff x="2064463" y="9498724"/>
                      <a:chExt cx="4965644" cy="2814040"/>
                    </a:xfrm>
                  </xdr:grpSpPr>
                  <xdr:grpSp>
                    <xdr:nvGrpSpPr>
                      <xdr:cNvPr id="211" name="グループ化 210"/>
                      <xdr:cNvGrpSpPr/>
                    </xdr:nvGrpSpPr>
                    <xdr:grpSpPr>
                      <a:xfrm>
                        <a:off x="6935019" y="9835048"/>
                        <a:ext cx="81835" cy="2098479"/>
                        <a:chOff x="6210300" y="9839325"/>
                        <a:chExt cx="81525" cy="2091300"/>
                      </a:xfrm>
                    </xdr:grpSpPr>
                    <xdr:grpSp>
                      <xdr:nvGrpSpPr>
                        <xdr:cNvPr id="152" name="グループ化 151"/>
                        <xdr:cNvGrpSpPr/>
                      </xdr:nvGrpSpPr>
                      <xdr:grpSpPr>
                        <a:xfrm rot="5400000">
                          <a:off x="5581650" y="10467975"/>
                          <a:ext cx="1329300" cy="72000"/>
                          <a:chOff x="1428750" y="9591675"/>
                          <a:chExt cx="1329300" cy="72000"/>
                        </a:xfrm>
                      </xdr:grpSpPr>
                      <xdr:sp macro="" textlink="">
                        <xdr:nvSpPr>
                          <xdr:cNvPr id="160" name="楕円 159"/>
                          <xdr:cNvSpPr/>
                        </xdr:nvSpPr>
                        <xdr:spPr>
                          <a:xfrm>
                            <a:off x="1428750"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1" name="楕円 160"/>
                          <xdr:cNvSpPr/>
                        </xdr:nvSpPr>
                        <xdr:spPr>
                          <a:xfrm>
                            <a:off x="16668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2" name="楕円 161"/>
                          <xdr:cNvSpPr/>
                        </xdr:nvSpPr>
                        <xdr:spPr>
                          <a:xfrm>
                            <a:off x="191452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3" name="楕円 162"/>
                          <xdr:cNvSpPr/>
                        </xdr:nvSpPr>
                        <xdr:spPr>
                          <a:xfrm>
                            <a:off x="21621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4" name="楕円 163"/>
                          <xdr:cNvSpPr/>
                        </xdr:nvSpPr>
                        <xdr:spPr>
                          <a:xfrm>
                            <a:off x="24288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5" name="楕円 164"/>
                          <xdr:cNvSpPr/>
                        </xdr:nvSpPr>
                        <xdr:spPr>
                          <a:xfrm>
                            <a:off x="2686050"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07" name="グループ化 206"/>
                        <xdr:cNvGrpSpPr/>
                      </xdr:nvGrpSpPr>
                      <xdr:grpSpPr>
                        <a:xfrm>
                          <a:off x="6210300" y="11372850"/>
                          <a:ext cx="81525" cy="557775"/>
                          <a:chOff x="9782176" y="9753600"/>
                          <a:chExt cx="81525" cy="557775"/>
                        </a:xfrm>
                      </xdr:grpSpPr>
                      <xdr:sp macro="" textlink="">
                        <xdr:nvSpPr>
                          <xdr:cNvPr id="208" name="楕円 207"/>
                          <xdr:cNvSpPr/>
                        </xdr:nvSpPr>
                        <xdr:spPr>
                          <a:xfrm rot="5400000">
                            <a:off x="9782176" y="975360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9" name="楕円 208"/>
                          <xdr:cNvSpPr/>
                        </xdr:nvSpPr>
                        <xdr:spPr>
                          <a:xfrm rot="5400000">
                            <a:off x="9791701" y="99917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0" name="楕円 209"/>
                          <xdr:cNvSpPr/>
                        </xdr:nvSpPr>
                        <xdr:spPr>
                          <a:xfrm rot="5400000">
                            <a:off x="9791701" y="102393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nvGrpSpPr>
                      <xdr:cNvPr id="212" name="グループ化 211"/>
                      <xdr:cNvGrpSpPr/>
                    </xdr:nvGrpSpPr>
                    <xdr:grpSpPr>
                      <a:xfrm>
                        <a:off x="2077904" y="9863721"/>
                        <a:ext cx="81835" cy="2098479"/>
                        <a:chOff x="6210300" y="9839325"/>
                        <a:chExt cx="81525" cy="2091300"/>
                      </a:xfrm>
                    </xdr:grpSpPr>
                    <xdr:grpSp>
                      <xdr:nvGrpSpPr>
                        <xdr:cNvPr id="213" name="グループ化 212"/>
                        <xdr:cNvGrpSpPr/>
                      </xdr:nvGrpSpPr>
                      <xdr:grpSpPr>
                        <a:xfrm rot="5400000">
                          <a:off x="5581650" y="10467975"/>
                          <a:ext cx="1329300" cy="72000"/>
                          <a:chOff x="1428750" y="9591675"/>
                          <a:chExt cx="1329300" cy="72000"/>
                        </a:xfrm>
                      </xdr:grpSpPr>
                      <xdr:sp macro="" textlink="">
                        <xdr:nvSpPr>
                          <xdr:cNvPr id="218" name="楕円 217"/>
                          <xdr:cNvSpPr/>
                        </xdr:nvSpPr>
                        <xdr:spPr>
                          <a:xfrm>
                            <a:off x="1428750"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9" name="楕円 218"/>
                          <xdr:cNvSpPr/>
                        </xdr:nvSpPr>
                        <xdr:spPr>
                          <a:xfrm>
                            <a:off x="16668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0" name="楕円 219"/>
                          <xdr:cNvSpPr/>
                        </xdr:nvSpPr>
                        <xdr:spPr>
                          <a:xfrm>
                            <a:off x="191452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1" name="楕円 220"/>
                          <xdr:cNvSpPr/>
                        </xdr:nvSpPr>
                        <xdr:spPr>
                          <a:xfrm>
                            <a:off x="21621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2" name="楕円 221"/>
                          <xdr:cNvSpPr/>
                        </xdr:nvSpPr>
                        <xdr:spPr>
                          <a:xfrm>
                            <a:off x="24288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3" name="楕円 222"/>
                          <xdr:cNvSpPr/>
                        </xdr:nvSpPr>
                        <xdr:spPr>
                          <a:xfrm>
                            <a:off x="2686050"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14" name="グループ化 213"/>
                        <xdr:cNvGrpSpPr/>
                      </xdr:nvGrpSpPr>
                      <xdr:grpSpPr>
                        <a:xfrm>
                          <a:off x="6210300" y="11372850"/>
                          <a:ext cx="81525" cy="557775"/>
                          <a:chOff x="9782176" y="9753600"/>
                          <a:chExt cx="81525" cy="557775"/>
                        </a:xfrm>
                      </xdr:grpSpPr>
                      <xdr:sp macro="" textlink="">
                        <xdr:nvSpPr>
                          <xdr:cNvPr id="215" name="楕円 214"/>
                          <xdr:cNvSpPr/>
                        </xdr:nvSpPr>
                        <xdr:spPr>
                          <a:xfrm rot="5400000">
                            <a:off x="9782176" y="975360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6" name="楕円 215"/>
                          <xdr:cNvSpPr/>
                        </xdr:nvSpPr>
                        <xdr:spPr>
                          <a:xfrm rot="5400000">
                            <a:off x="9791701" y="99917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7" name="楕円 216"/>
                          <xdr:cNvSpPr/>
                        </xdr:nvSpPr>
                        <xdr:spPr>
                          <a:xfrm rot="5400000">
                            <a:off x="9791701" y="102393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nvGrpSpPr>
                      <xdr:cNvPr id="241" name="グループ化 240"/>
                      <xdr:cNvGrpSpPr/>
                    </xdr:nvGrpSpPr>
                    <xdr:grpSpPr>
                      <a:xfrm>
                        <a:off x="2088931" y="12216500"/>
                        <a:ext cx="4929390" cy="85414"/>
                        <a:chOff x="2077904" y="9510086"/>
                        <a:chExt cx="4929390" cy="85414"/>
                      </a:xfrm>
                    </xdr:grpSpPr>
                    <xdr:sp macro="" textlink="">
                      <xdr:nvSpPr>
                        <xdr:cNvPr id="242" name="楕円 241"/>
                        <xdr:cNvSpPr/>
                      </xdr:nvSpPr>
                      <xdr:spPr>
                        <a:xfrm>
                          <a:off x="6935020" y="9510086"/>
                          <a:ext cx="72274" cy="72247"/>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43" name="グループ化 242"/>
                        <xdr:cNvGrpSpPr/>
                      </xdr:nvGrpSpPr>
                      <xdr:grpSpPr>
                        <a:xfrm>
                          <a:off x="2277007" y="9516683"/>
                          <a:ext cx="4202735" cy="78817"/>
                          <a:chOff x="1771650" y="9595243"/>
                          <a:chExt cx="4186800" cy="78547"/>
                        </a:xfrm>
                      </xdr:grpSpPr>
                      <xdr:grpSp>
                        <xdr:nvGrpSpPr>
                          <xdr:cNvPr id="246" name="グループ化 245"/>
                          <xdr:cNvGrpSpPr/>
                        </xdr:nvGrpSpPr>
                        <xdr:grpSpPr>
                          <a:xfrm>
                            <a:off x="1771650" y="9595243"/>
                            <a:ext cx="1329300" cy="78546"/>
                            <a:chOff x="1428750" y="9604768"/>
                            <a:chExt cx="1329300" cy="78546"/>
                          </a:xfrm>
                        </xdr:grpSpPr>
                        <xdr:sp macro="" textlink="">
                          <xdr:nvSpPr>
                            <xdr:cNvPr id="260" name="楕円 259"/>
                            <xdr:cNvSpPr/>
                          </xdr:nvSpPr>
                          <xdr:spPr>
                            <a:xfrm>
                              <a:off x="1428750" y="9607747"/>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1" name="楕円 260"/>
                            <xdr:cNvSpPr/>
                          </xdr:nvSpPr>
                          <xdr:spPr>
                            <a:xfrm>
                              <a:off x="1666875" y="9611314"/>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2" name="楕円 261"/>
                            <xdr:cNvSpPr/>
                          </xdr:nvSpPr>
                          <xdr:spPr>
                            <a:xfrm>
                              <a:off x="1914525"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3" name="楕円 262"/>
                            <xdr:cNvSpPr/>
                          </xdr:nvSpPr>
                          <xdr:spPr>
                            <a:xfrm>
                              <a:off x="2162175"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4" name="楕円 263"/>
                            <xdr:cNvSpPr/>
                          </xdr:nvSpPr>
                          <xdr:spPr>
                            <a:xfrm>
                              <a:off x="2428875"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5" name="楕円 264"/>
                            <xdr:cNvSpPr/>
                          </xdr:nvSpPr>
                          <xdr:spPr>
                            <a:xfrm>
                              <a:off x="2686050"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47" name="グループ化 246"/>
                          <xdr:cNvGrpSpPr/>
                        </xdr:nvGrpSpPr>
                        <xdr:grpSpPr>
                          <a:xfrm>
                            <a:off x="3295650" y="9595243"/>
                            <a:ext cx="1329300" cy="78547"/>
                            <a:chOff x="1428750" y="9604768"/>
                            <a:chExt cx="1329300" cy="78547"/>
                          </a:xfrm>
                        </xdr:grpSpPr>
                        <xdr:sp macro="" textlink="">
                          <xdr:nvSpPr>
                            <xdr:cNvPr id="254" name="楕円 253"/>
                            <xdr:cNvSpPr/>
                          </xdr:nvSpPr>
                          <xdr:spPr>
                            <a:xfrm>
                              <a:off x="1428750" y="9604769"/>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5" name="楕円 254"/>
                            <xdr:cNvSpPr/>
                          </xdr:nvSpPr>
                          <xdr:spPr>
                            <a:xfrm>
                              <a:off x="1666875"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6" name="楕円 255"/>
                            <xdr:cNvSpPr/>
                          </xdr:nvSpPr>
                          <xdr:spPr>
                            <a:xfrm>
                              <a:off x="1914525" y="961131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7" name="楕円 256"/>
                            <xdr:cNvSpPr/>
                          </xdr:nvSpPr>
                          <xdr:spPr>
                            <a:xfrm>
                              <a:off x="2162175" y="961131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8" name="楕円 257"/>
                            <xdr:cNvSpPr/>
                          </xdr:nvSpPr>
                          <xdr:spPr>
                            <a:xfrm>
                              <a:off x="2428875"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9" name="楕円 258"/>
                            <xdr:cNvSpPr/>
                          </xdr:nvSpPr>
                          <xdr:spPr>
                            <a:xfrm>
                              <a:off x="2686050" y="9604769"/>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48" name="グループ化 247"/>
                          <xdr:cNvGrpSpPr/>
                        </xdr:nvGrpSpPr>
                        <xdr:grpSpPr>
                          <a:xfrm>
                            <a:off x="4829175" y="9595243"/>
                            <a:ext cx="1129275" cy="72001"/>
                            <a:chOff x="1428750" y="9604768"/>
                            <a:chExt cx="1129275" cy="72001"/>
                          </a:xfrm>
                        </xdr:grpSpPr>
                        <xdr:sp macro="" textlink="">
                          <xdr:nvSpPr>
                            <xdr:cNvPr id="249" name="楕円 248"/>
                            <xdr:cNvSpPr/>
                          </xdr:nvSpPr>
                          <xdr:spPr>
                            <a:xfrm>
                              <a:off x="1428750"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0" name="楕円 249"/>
                            <xdr:cNvSpPr/>
                          </xdr:nvSpPr>
                          <xdr:spPr>
                            <a:xfrm>
                              <a:off x="1666875"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1" name="楕円 250"/>
                            <xdr:cNvSpPr/>
                          </xdr:nvSpPr>
                          <xdr:spPr>
                            <a:xfrm>
                              <a:off x="1952625"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2" name="楕円 251"/>
                            <xdr:cNvSpPr/>
                          </xdr:nvSpPr>
                          <xdr:spPr>
                            <a:xfrm>
                              <a:off x="2209800" y="9604768"/>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3" name="楕円 252"/>
                            <xdr:cNvSpPr/>
                          </xdr:nvSpPr>
                          <xdr:spPr>
                            <a:xfrm>
                              <a:off x="2486025" y="9604769"/>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244" name="楕円 243"/>
                        <xdr:cNvSpPr/>
                      </xdr:nvSpPr>
                      <xdr:spPr>
                        <a:xfrm>
                          <a:off x="2077904" y="9519644"/>
                          <a:ext cx="72274" cy="72247"/>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5" name="楕円 244"/>
                        <xdr:cNvSpPr/>
                      </xdr:nvSpPr>
                      <xdr:spPr>
                        <a:xfrm>
                          <a:off x="6693776" y="9518431"/>
                          <a:ext cx="72274" cy="72247"/>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78" name="グループ化 277"/>
                      <xdr:cNvGrpSpPr/>
                    </xdr:nvGrpSpPr>
                    <xdr:grpSpPr>
                      <a:xfrm>
                        <a:off x="2064463" y="9498724"/>
                        <a:ext cx="4965644" cy="2814040"/>
                        <a:chOff x="2064463" y="9498724"/>
                        <a:chExt cx="4965644" cy="2814040"/>
                      </a:xfrm>
                    </xdr:grpSpPr>
                    <xdr:grpSp>
                      <xdr:nvGrpSpPr>
                        <xdr:cNvPr id="240" name="グループ化 239"/>
                        <xdr:cNvGrpSpPr/>
                      </xdr:nvGrpSpPr>
                      <xdr:grpSpPr>
                        <a:xfrm>
                          <a:off x="2077904" y="9498724"/>
                          <a:ext cx="4929390" cy="93167"/>
                          <a:chOff x="2077904" y="9498724"/>
                          <a:chExt cx="4929390" cy="93167"/>
                        </a:xfrm>
                      </xdr:grpSpPr>
                      <xdr:sp macro="" textlink="">
                        <xdr:nvSpPr>
                          <xdr:cNvPr id="26" name="楕円 25"/>
                          <xdr:cNvSpPr/>
                        </xdr:nvSpPr>
                        <xdr:spPr>
                          <a:xfrm>
                            <a:off x="6935020" y="9510086"/>
                            <a:ext cx="72274" cy="72247"/>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73" name="グループ化 172"/>
                          <xdr:cNvGrpSpPr/>
                        </xdr:nvGrpSpPr>
                        <xdr:grpSpPr>
                          <a:xfrm>
                            <a:off x="2277007" y="9503517"/>
                            <a:ext cx="4202735" cy="81805"/>
                            <a:chOff x="1771650" y="9582150"/>
                            <a:chExt cx="4186800" cy="81525"/>
                          </a:xfrm>
                        </xdr:grpSpPr>
                        <xdr:grpSp>
                          <xdr:nvGrpSpPr>
                            <xdr:cNvPr id="40" name="グループ化 39"/>
                            <xdr:cNvGrpSpPr/>
                          </xdr:nvGrpSpPr>
                          <xdr:grpSpPr>
                            <a:xfrm>
                              <a:off x="1771650" y="9582150"/>
                              <a:ext cx="1329300" cy="81525"/>
                              <a:chOff x="1428750" y="9591675"/>
                              <a:chExt cx="1329300" cy="81525"/>
                            </a:xfrm>
                          </xdr:grpSpPr>
                          <xdr:sp macro="" textlink="">
                            <xdr:nvSpPr>
                              <xdr:cNvPr id="10" name="楕円 9"/>
                              <xdr:cNvSpPr/>
                            </xdr:nvSpPr>
                            <xdr:spPr>
                              <a:xfrm>
                                <a:off x="1428750" y="9601200"/>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楕円 26"/>
                              <xdr:cNvSpPr/>
                            </xdr:nvSpPr>
                            <xdr:spPr>
                              <a:xfrm>
                                <a:off x="16668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楕円 27"/>
                              <xdr:cNvSpPr/>
                            </xdr:nvSpPr>
                            <xdr:spPr>
                              <a:xfrm>
                                <a:off x="191452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楕円 28"/>
                              <xdr:cNvSpPr/>
                            </xdr:nvSpPr>
                            <xdr:spPr>
                              <a:xfrm>
                                <a:off x="21621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楕円 29"/>
                              <xdr:cNvSpPr/>
                            </xdr:nvSpPr>
                            <xdr:spPr>
                              <a:xfrm>
                                <a:off x="24288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楕円 30"/>
                              <xdr:cNvSpPr/>
                            </xdr:nvSpPr>
                            <xdr:spPr>
                              <a:xfrm>
                                <a:off x="2686050"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11" name="グループ化 110"/>
                            <xdr:cNvGrpSpPr/>
                          </xdr:nvGrpSpPr>
                          <xdr:grpSpPr>
                            <a:xfrm>
                              <a:off x="3295650" y="9582150"/>
                              <a:ext cx="1329300" cy="72000"/>
                              <a:chOff x="1428750" y="9591675"/>
                              <a:chExt cx="1329300" cy="72000"/>
                            </a:xfrm>
                          </xdr:grpSpPr>
                          <xdr:sp macro="" textlink="">
                            <xdr:nvSpPr>
                              <xdr:cNvPr id="112" name="楕円 111"/>
                              <xdr:cNvSpPr/>
                            </xdr:nvSpPr>
                            <xdr:spPr>
                              <a:xfrm>
                                <a:off x="1428750"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3" name="楕円 112"/>
                              <xdr:cNvSpPr/>
                            </xdr:nvSpPr>
                            <xdr:spPr>
                              <a:xfrm>
                                <a:off x="16668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4" name="楕円 113"/>
                              <xdr:cNvSpPr/>
                            </xdr:nvSpPr>
                            <xdr:spPr>
                              <a:xfrm>
                                <a:off x="191452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5" name="楕円 114"/>
                              <xdr:cNvSpPr/>
                            </xdr:nvSpPr>
                            <xdr:spPr>
                              <a:xfrm>
                                <a:off x="21621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6" name="楕円 115"/>
                              <xdr:cNvSpPr/>
                            </xdr:nvSpPr>
                            <xdr:spPr>
                              <a:xfrm>
                                <a:off x="24288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7" name="楕円 116"/>
                              <xdr:cNvSpPr/>
                            </xdr:nvSpPr>
                            <xdr:spPr>
                              <a:xfrm>
                                <a:off x="2686050"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118" name="グループ化 117"/>
                            <xdr:cNvGrpSpPr/>
                          </xdr:nvGrpSpPr>
                          <xdr:grpSpPr>
                            <a:xfrm>
                              <a:off x="4829175" y="9582150"/>
                              <a:ext cx="1129275" cy="72000"/>
                              <a:chOff x="1428750" y="9591675"/>
                              <a:chExt cx="1129275" cy="72000"/>
                            </a:xfrm>
                          </xdr:grpSpPr>
                          <xdr:sp macro="" textlink="">
                            <xdr:nvSpPr>
                              <xdr:cNvPr id="119" name="楕円 118"/>
                              <xdr:cNvSpPr/>
                            </xdr:nvSpPr>
                            <xdr:spPr>
                              <a:xfrm>
                                <a:off x="1428750"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0" name="楕円 119"/>
                              <xdr:cNvSpPr/>
                            </xdr:nvSpPr>
                            <xdr:spPr>
                              <a:xfrm>
                                <a:off x="166687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1" name="楕円 120"/>
                              <xdr:cNvSpPr/>
                            </xdr:nvSpPr>
                            <xdr:spPr>
                              <a:xfrm>
                                <a:off x="195262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2" name="楕円 121"/>
                              <xdr:cNvSpPr/>
                            </xdr:nvSpPr>
                            <xdr:spPr>
                              <a:xfrm>
                                <a:off x="2209800"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3" name="楕円 122"/>
                              <xdr:cNvSpPr/>
                            </xdr:nvSpPr>
                            <xdr:spPr>
                              <a:xfrm>
                                <a:off x="2486025" y="959167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172" name="楕円 171"/>
                          <xdr:cNvSpPr/>
                        </xdr:nvSpPr>
                        <xdr:spPr>
                          <a:xfrm>
                            <a:off x="2077904" y="9519644"/>
                            <a:ext cx="72274" cy="72247"/>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9" name="楕円 238"/>
                          <xdr:cNvSpPr/>
                        </xdr:nvSpPr>
                        <xdr:spPr>
                          <a:xfrm>
                            <a:off x="6693776" y="9498724"/>
                            <a:ext cx="72274" cy="72247"/>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69" name="グループ化 268"/>
                        <xdr:cNvGrpSpPr/>
                      </xdr:nvGrpSpPr>
                      <xdr:grpSpPr>
                        <a:xfrm>
                          <a:off x="2064463" y="9500038"/>
                          <a:ext cx="4965644" cy="2812726"/>
                          <a:chOff x="2064463" y="9500038"/>
                          <a:chExt cx="4965644" cy="2812726"/>
                        </a:xfrm>
                      </xdr:grpSpPr>
                      <xdr:sp macro="" textlink="">
                        <xdr:nvSpPr>
                          <xdr:cNvPr id="236" name="角丸四角形 235"/>
                          <xdr:cNvSpPr/>
                        </xdr:nvSpPr>
                        <xdr:spPr>
                          <a:xfrm>
                            <a:off x="2064463" y="9507756"/>
                            <a:ext cx="1114916" cy="2805008"/>
                          </a:xfrm>
                          <a:prstGeom prst="roundRect">
                            <a:avLst>
                              <a:gd name="adj" fmla="val 771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8" name="角丸四角形 237"/>
                          <xdr:cNvSpPr/>
                        </xdr:nvSpPr>
                        <xdr:spPr>
                          <a:xfrm>
                            <a:off x="3180694" y="9506607"/>
                            <a:ext cx="1279634" cy="2805008"/>
                          </a:xfrm>
                          <a:prstGeom prst="roundRect">
                            <a:avLst>
                              <a:gd name="adj" fmla="val 771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7" name="角丸四角形 266"/>
                          <xdr:cNvSpPr/>
                        </xdr:nvSpPr>
                        <xdr:spPr>
                          <a:xfrm>
                            <a:off x="4461642" y="9500038"/>
                            <a:ext cx="1279634" cy="2805008"/>
                          </a:xfrm>
                          <a:prstGeom prst="roundRect">
                            <a:avLst>
                              <a:gd name="adj" fmla="val 771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8" name="角丸四角形 267"/>
                          <xdr:cNvSpPr/>
                        </xdr:nvSpPr>
                        <xdr:spPr>
                          <a:xfrm>
                            <a:off x="5750473" y="9501352"/>
                            <a:ext cx="1279634" cy="2805008"/>
                          </a:xfrm>
                          <a:prstGeom prst="roundRect">
                            <a:avLst>
                              <a:gd name="adj" fmla="val 771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grpSp>
              </xdr:grpSp>
              <xdr:sp macro="" textlink="">
                <xdr:nvSpPr>
                  <xdr:cNvPr id="38" name="角丸四角形 37"/>
                  <xdr:cNvSpPr/>
                </xdr:nvSpPr>
                <xdr:spPr>
                  <a:xfrm>
                    <a:off x="2068342" y="9500528"/>
                    <a:ext cx="4962291" cy="2809963"/>
                  </a:xfrm>
                  <a:prstGeom prst="roundRect">
                    <a:avLst>
                      <a:gd name="adj" fmla="val 238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273" name="グループ化 272"/>
                <xdr:cNvGrpSpPr/>
              </xdr:nvGrpSpPr>
              <xdr:grpSpPr>
                <a:xfrm>
                  <a:off x="7482051" y="9633388"/>
                  <a:ext cx="607631" cy="2621017"/>
                  <a:chOff x="7482051" y="9633388"/>
                  <a:chExt cx="607631" cy="2621017"/>
                </a:xfrm>
              </xdr:grpSpPr>
              <xdr:sp macro="" textlink="">
                <xdr:nvSpPr>
                  <xdr:cNvPr id="271" name="左右矢印 270"/>
                  <xdr:cNvSpPr/>
                </xdr:nvSpPr>
                <xdr:spPr>
                  <a:xfrm rot="5400000">
                    <a:off x="6647792" y="10812518"/>
                    <a:ext cx="1937845" cy="269327"/>
                  </a:xfrm>
                  <a:prstGeom prst="lef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2" name="テキスト ボックス 271"/>
                  <xdr:cNvSpPr txBox="1"/>
                </xdr:nvSpPr>
                <xdr:spPr>
                  <a:xfrm rot="16200000">
                    <a:off x="6667501" y="10832224"/>
                    <a:ext cx="2621017" cy="2233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耐震設計で考慮する慣性力の作用方向</a:t>
                    </a:r>
                  </a:p>
                </xdr:txBody>
              </xdr:sp>
            </xdr:grpSp>
            <xdr:grpSp>
              <xdr:nvGrpSpPr>
                <xdr:cNvPr id="274" name="グループ化 273"/>
                <xdr:cNvGrpSpPr/>
              </xdr:nvGrpSpPr>
              <xdr:grpSpPr>
                <a:xfrm rot="5400000">
                  <a:off x="3351812" y="10236091"/>
                  <a:ext cx="944292" cy="1233324"/>
                  <a:chOff x="7482049" y="10682782"/>
                  <a:chExt cx="944292" cy="1233324"/>
                </a:xfrm>
              </xdr:grpSpPr>
              <xdr:sp macro="" textlink="">
                <xdr:nvSpPr>
                  <xdr:cNvPr id="275" name="左右矢印 274"/>
                  <xdr:cNvSpPr/>
                </xdr:nvSpPr>
                <xdr:spPr>
                  <a:xfrm rot="5400000">
                    <a:off x="7000051" y="11164780"/>
                    <a:ext cx="1233324" cy="269327"/>
                  </a:xfrm>
                  <a:prstGeom prst="lef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6" name="テキスト ボックス 275"/>
                  <xdr:cNvSpPr txBox="1"/>
                </xdr:nvSpPr>
                <xdr:spPr>
                  <a:xfrm rot="16200000">
                    <a:off x="7681321" y="11069265"/>
                    <a:ext cx="884056" cy="605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横拘束筋の有効長 </a:t>
                    </a:r>
                    <a:r>
                      <a:rPr kumimoji="1" lang="en-US" altLang="ja-JP" sz="1100"/>
                      <a:t>d’</a:t>
                    </a:r>
                    <a:endParaRPr kumimoji="1" lang="ja-JP" altLang="en-US" sz="1100"/>
                  </a:p>
                </xdr:txBody>
              </xdr:sp>
            </xdr:grpSp>
          </xdr:grpSp>
          <xdr:grpSp>
            <xdr:nvGrpSpPr>
              <xdr:cNvPr id="307" name="グループ化 306"/>
              <xdr:cNvGrpSpPr/>
            </xdr:nvGrpSpPr>
            <xdr:grpSpPr>
              <a:xfrm>
                <a:off x="593912" y="11441208"/>
                <a:ext cx="5401235" cy="1706833"/>
                <a:chOff x="637433" y="11882814"/>
                <a:chExt cx="5402177" cy="1707907"/>
              </a:xfrm>
            </xdr:grpSpPr>
            <xdr:cxnSp macro="">
              <xdr:nvCxnSpPr>
                <xdr:cNvPr id="287" name="直線矢印コネクタ 286"/>
                <xdr:cNvCxnSpPr/>
              </xdr:nvCxnSpPr>
              <xdr:spPr>
                <a:xfrm flipV="1">
                  <a:off x="2970467" y="12342548"/>
                  <a:ext cx="3069143" cy="123724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1" name="直線矢印コネクタ 290"/>
                <xdr:cNvCxnSpPr/>
              </xdr:nvCxnSpPr>
              <xdr:spPr>
                <a:xfrm flipV="1">
                  <a:off x="2984136" y="12185567"/>
                  <a:ext cx="1665702" cy="140515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2" name="直線矢印コネクタ 291"/>
                <xdr:cNvCxnSpPr/>
              </xdr:nvCxnSpPr>
              <xdr:spPr>
                <a:xfrm flipV="1">
                  <a:off x="2993264" y="11882814"/>
                  <a:ext cx="165932" cy="169311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3" name="直線矢印コネクタ 292"/>
                <xdr:cNvCxnSpPr/>
              </xdr:nvCxnSpPr>
              <xdr:spPr>
                <a:xfrm flipH="1" flipV="1">
                  <a:off x="1870295" y="12140715"/>
                  <a:ext cx="1113843" cy="144000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4" name="直線矢印コネクタ 303"/>
                <xdr:cNvCxnSpPr/>
              </xdr:nvCxnSpPr>
              <xdr:spPr>
                <a:xfrm flipH="1" flipV="1">
                  <a:off x="637433" y="12409819"/>
                  <a:ext cx="2356733" cy="1150902"/>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283" name="角丸四角形 282"/>
            <xdr:cNvSpPr/>
          </xdr:nvSpPr>
          <xdr:spPr>
            <a:xfrm>
              <a:off x="1828877" y="9286585"/>
              <a:ext cx="1296406" cy="19706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4" name="テキスト ボックス 283"/>
            <xdr:cNvSpPr txBox="1"/>
          </xdr:nvSpPr>
          <xdr:spPr>
            <a:xfrm>
              <a:off x="1539843" y="7979361"/>
              <a:ext cx="3573517" cy="6782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b="0" i="0" u="none" strike="noStrike">
                  <a:solidFill>
                    <a:schemeClr val="dk1"/>
                  </a:solidFill>
                  <a:effectLst/>
                  <a:latin typeface="+mn-lt"/>
                  <a:ea typeface="+mn-ea"/>
                  <a:cs typeface="+mn-cs"/>
                </a:rPr>
                <a:t>塑性ヒンジを算出するための横拘束鉄筋の有効長さ</a:t>
              </a:r>
              <a:r>
                <a:rPr lang="en-US" altLang="ja-JP" sz="1100" b="0" i="0" u="none" strike="noStrike">
                  <a:solidFill>
                    <a:schemeClr val="dk1"/>
                  </a:solidFill>
                  <a:effectLst/>
                  <a:latin typeface="+mn-lt"/>
                  <a:ea typeface="+mn-ea"/>
                  <a:cs typeface="+mn-cs"/>
                </a:rPr>
                <a:t>d'</a:t>
              </a:r>
              <a:r>
                <a:rPr lang="ja-JP" altLang="en-US" sz="1100" b="0" i="0" u="none" strike="noStrike">
                  <a:solidFill>
                    <a:schemeClr val="dk1"/>
                  </a:solidFill>
                  <a:effectLst/>
                  <a:latin typeface="+mn-lt"/>
                  <a:ea typeface="+mn-ea"/>
                  <a:cs typeface="+mn-cs"/>
                </a:rPr>
                <a:t>が最も大きいコンクリート部分に配置される圧縮側軸方向鉄筋の本数</a:t>
              </a:r>
              <a:r>
                <a:rPr lang="en-US" altLang="ja-JP" sz="1100" b="0" i="0" u="none" strike="noStrike">
                  <a:solidFill>
                    <a:schemeClr val="dk1"/>
                  </a:solidFill>
                  <a:effectLst/>
                  <a:latin typeface="+mn-lt"/>
                  <a:ea typeface="+mn-ea"/>
                  <a:cs typeface="+mn-cs"/>
                </a:rPr>
                <a:t>n</a:t>
              </a:r>
              <a:r>
                <a:rPr lang="en-US" altLang="ja-JP" sz="1100" b="0" i="0" u="none" strike="noStrike" baseline="-25000">
                  <a:solidFill>
                    <a:schemeClr val="dk1"/>
                  </a:solidFill>
                  <a:effectLst/>
                  <a:latin typeface="+mn-lt"/>
                  <a:ea typeface="+mn-ea"/>
                  <a:cs typeface="+mn-cs"/>
                </a:rPr>
                <a:t>s</a:t>
              </a:r>
              <a:r>
                <a:rPr lang="en-US" altLang="ja-JP"/>
                <a:t> </a:t>
              </a:r>
              <a:endParaRPr kumimoji="1" lang="ja-JP" altLang="en-US" sz="1100"/>
            </a:p>
          </xdr:txBody>
        </xdr:sp>
        <xdr:sp macro="" textlink="">
          <xdr:nvSpPr>
            <xdr:cNvPr id="285" name="右矢印 284"/>
            <xdr:cNvSpPr/>
          </xdr:nvSpPr>
          <xdr:spPr>
            <a:xfrm rot="7413287">
              <a:off x="2426870" y="8823533"/>
              <a:ext cx="755431" cy="20282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08" name="テキスト ボックス 307"/>
          <xdr:cNvSpPr txBox="1"/>
        </xdr:nvSpPr>
        <xdr:spPr>
          <a:xfrm>
            <a:off x="1981977" y="13169835"/>
            <a:ext cx="2163225" cy="602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慣性力の作用方向と平行な方向に配置された横拘束鉄筋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ＭＳ ゴシック"/>
        <a:ea typeface="ＭＳ ゴシック"/>
        <a:cs typeface=""/>
      </a:majorFont>
      <a:minorFont>
        <a:latin typeface="Times New Roman"/>
        <a:ea typeface="Times New Roman"/>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tabSelected="1" zoomScale="85" zoomScaleNormal="85" workbookViewId="0">
      <selection activeCell="U23" sqref="U23:W23"/>
    </sheetView>
  </sheetViews>
  <sheetFormatPr defaultRowHeight="15" x14ac:dyDescent="0.25"/>
  <cols>
    <col min="1" max="1" width="6.7109375" customWidth="1"/>
    <col min="2" max="5" width="10.7109375" customWidth="1"/>
    <col min="6" max="6" width="16.28515625" customWidth="1"/>
    <col min="7" max="7" width="22.7109375" style="23" customWidth="1"/>
    <col min="8" max="8" width="18.42578125" customWidth="1"/>
    <col min="9" max="9" width="9.140625" customWidth="1"/>
    <col min="10" max="10" width="5" customWidth="1"/>
    <col min="14" max="14" width="7.42578125" customWidth="1"/>
    <col min="15" max="15" width="7.28515625" customWidth="1"/>
    <col min="17" max="17" width="7" customWidth="1"/>
    <col min="20" max="20" width="12.85546875" customWidth="1"/>
    <col min="21" max="21" width="13.7109375" customWidth="1"/>
    <col min="22" max="22" width="11.5703125" customWidth="1"/>
  </cols>
  <sheetData>
    <row r="1" spans="1:24" ht="15.75" thickBot="1" x14ac:dyDescent="0.3">
      <c r="A1" s="100" t="s">
        <v>94</v>
      </c>
      <c r="B1" s="102" t="s">
        <v>26</v>
      </c>
      <c r="C1" s="103"/>
      <c r="D1" s="103"/>
      <c r="E1" s="103"/>
      <c r="F1" s="103"/>
      <c r="G1" s="104">
        <f>9.5*(G7^(1/6))*(G8^(-1/3))*G31</f>
        <v>622.87858133535917</v>
      </c>
      <c r="H1" s="173" t="s">
        <v>108</v>
      </c>
      <c r="I1" s="34"/>
      <c r="J1" s="115" t="s">
        <v>92</v>
      </c>
      <c r="K1" s="116"/>
      <c r="L1" s="116"/>
    </row>
    <row r="2" spans="1:24" ht="18.75" thickBot="1" x14ac:dyDescent="0.3">
      <c r="A2" s="101"/>
      <c r="B2" s="88"/>
      <c r="C2" s="89"/>
      <c r="D2" s="89"/>
      <c r="E2" s="89"/>
      <c r="F2" s="89"/>
      <c r="G2" s="105"/>
      <c r="H2" s="173"/>
      <c r="I2" s="34"/>
      <c r="J2" s="102" t="s">
        <v>16</v>
      </c>
      <c r="K2" s="112"/>
      <c r="L2" s="106" t="s">
        <v>1</v>
      </c>
      <c r="M2" s="94"/>
      <c r="N2" s="94"/>
      <c r="O2" s="94"/>
      <c r="P2" s="94"/>
      <c r="Q2" s="55" t="s">
        <v>2</v>
      </c>
      <c r="R2" s="95">
        <v>21</v>
      </c>
      <c r="S2" s="95"/>
      <c r="T2" s="95"/>
      <c r="U2" s="95"/>
      <c r="V2" s="95"/>
      <c r="W2" s="96"/>
    </row>
    <row r="3" spans="1:24" ht="18" x14ac:dyDescent="0.25">
      <c r="A3" s="111" t="s">
        <v>64</v>
      </c>
      <c r="B3" s="81" t="s">
        <v>65</v>
      </c>
      <c r="C3" s="82"/>
      <c r="D3" s="82"/>
      <c r="E3" s="82"/>
      <c r="F3" s="83"/>
      <c r="G3" s="84">
        <f>0.025*G1^0.15*G31^-0.15*G10^0.2*G25^0.22</f>
        <v>3.4754945338470296E-2</v>
      </c>
      <c r="H3" s="13"/>
      <c r="I3" s="1"/>
      <c r="J3" s="113"/>
      <c r="K3" s="114"/>
      <c r="L3" s="107" t="s">
        <v>3</v>
      </c>
      <c r="M3" s="108"/>
      <c r="N3" s="108"/>
      <c r="O3" s="108"/>
      <c r="P3" s="108"/>
      <c r="Q3" s="52" t="s">
        <v>4</v>
      </c>
      <c r="R3" s="109">
        <v>23.5</v>
      </c>
      <c r="S3" s="109"/>
      <c r="T3" s="109"/>
      <c r="U3" s="109"/>
      <c r="V3" s="109"/>
      <c r="W3" s="110"/>
    </row>
    <row r="4" spans="1:24" ht="18.75" thickBot="1" x14ac:dyDescent="0.3">
      <c r="A4" s="101"/>
      <c r="B4" s="88"/>
      <c r="C4" s="89"/>
      <c r="D4" s="89"/>
      <c r="E4" s="89"/>
      <c r="F4" s="90"/>
      <c r="G4" s="85"/>
      <c r="H4" s="13"/>
      <c r="I4" s="1"/>
      <c r="J4" s="113"/>
      <c r="K4" s="114"/>
      <c r="L4" s="86" t="s">
        <v>5</v>
      </c>
      <c r="M4" s="78"/>
      <c r="N4" s="78"/>
      <c r="O4" s="78"/>
      <c r="P4" s="78"/>
      <c r="Q4" s="18" t="s">
        <v>6</v>
      </c>
      <c r="R4" s="78">
        <v>200</v>
      </c>
      <c r="S4" s="78"/>
      <c r="T4" s="78"/>
      <c r="U4" s="78"/>
      <c r="V4" s="78"/>
      <c r="W4" s="87"/>
    </row>
    <row r="5" spans="1:24" x14ac:dyDescent="0.25">
      <c r="A5" s="100" t="s">
        <v>66</v>
      </c>
      <c r="B5" s="117" t="s">
        <v>67</v>
      </c>
      <c r="C5" s="118"/>
      <c r="D5" s="118"/>
      <c r="E5" s="118"/>
      <c r="F5" s="119"/>
      <c r="G5" s="120">
        <f>0.035*G1^0.15*G31^-0.15*G10^0.2*G25^0.22</f>
        <v>4.8656923473858409E-2</v>
      </c>
      <c r="H5" s="13"/>
      <c r="I5" s="1"/>
      <c r="J5" s="113"/>
      <c r="K5" s="114"/>
      <c r="L5" s="86" t="s">
        <v>7</v>
      </c>
      <c r="M5" s="78"/>
      <c r="N5" s="78"/>
      <c r="O5" s="78"/>
      <c r="P5" s="78"/>
      <c r="Q5" s="91" t="s">
        <v>0</v>
      </c>
      <c r="R5" s="91"/>
      <c r="S5" s="91"/>
      <c r="T5" s="91"/>
      <c r="U5" s="91"/>
      <c r="V5" s="91"/>
      <c r="W5" s="92"/>
    </row>
    <row r="6" spans="1:24" ht="16.5" customHeight="1" thickBot="1" x14ac:dyDescent="0.3">
      <c r="A6" s="101"/>
      <c r="B6" s="88"/>
      <c r="C6" s="89"/>
      <c r="D6" s="89"/>
      <c r="E6" s="89"/>
      <c r="F6" s="90"/>
      <c r="G6" s="85"/>
      <c r="H6" s="13"/>
      <c r="I6" s="1"/>
      <c r="J6" s="88"/>
      <c r="K6" s="90"/>
      <c r="L6" s="121" t="s">
        <v>8</v>
      </c>
      <c r="M6" s="80"/>
      <c r="N6" s="80"/>
      <c r="O6" s="80"/>
      <c r="P6" s="80"/>
      <c r="Q6" s="122" t="s">
        <v>0</v>
      </c>
      <c r="R6" s="122"/>
      <c r="S6" s="122"/>
      <c r="T6" s="122"/>
      <c r="U6" s="122"/>
      <c r="V6" s="122"/>
      <c r="W6" s="123"/>
    </row>
    <row r="7" spans="1:24" ht="42.75" customHeight="1" thickBot="1" x14ac:dyDescent="0.3">
      <c r="A7" s="14" t="s">
        <v>30</v>
      </c>
      <c r="B7" s="124" t="s">
        <v>21</v>
      </c>
      <c r="C7" s="125"/>
      <c r="D7" s="125"/>
      <c r="E7" s="125"/>
      <c r="F7" s="126"/>
      <c r="G7" s="39">
        <f>VLOOKUP($Q$5,鉄筋公称値!$B$24:$E$27,2,FALSE)</f>
        <v>345</v>
      </c>
      <c r="H7" s="15"/>
      <c r="I7" s="1"/>
      <c r="J7" s="102" t="s">
        <v>17</v>
      </c>
      <c r="K7" s="112"/>
      <c r="L7" s="93" t="s">
        <v>90</v>
      </c>
      <c r="M7" s="94"/>
      <c r="N7" s="94"/>
      <c r="O7" s="94"/>
      <c r="P7" s="94"/>
      <c r="Q7" s="95">
        <v>5000</v>
      </c>
      <c r="R7" s="95"/>
      <c r="S7" s="95"/>
      <c r="T7" s="95"/>
      <c r="U7" s="95"/>
      <c r="V7" s="95"/>
      <c r="W7" s="96"/>
    </row>
    <row r="8" spans="1:24" ht="18" customHeight="1" thickBot="1" x14ac:dyDescent="0.3">
      <c r="A8" s="100" t="s">
        <v>68</v>
      </c>
      <c r="B8" s="131" t="s">
        <v>22</v>
      </c>
      <c r="C8" s="132"/>
      <c r="D8" s="132"/>
      <c r="E8" s="132"/>
      <c r="F8" s="133"/>
      <c r="G8" s="137">
        <f>G10+G25</f>
        <v>1.5415878227692255</v>
      </c>
      <c r="H8" s="15"/>
      <c r="I8" s="1"/>
      <c r="J8" s="88"/>
      <c r="K8" s="90"/>
      <c r="L8" s="127" t="s">
        <v>91</v>
      </c>
      <c r="M8" s="128"/>
      <c r="N8" s="128"/>
      <c r="O8" s="128"/>
      <c r="P8" s="128"/>
      <c r="Q8" s="129">
        <v>2200</v>
      </c>
      <c r="R8" s="129"/>
      <c r="S8" s="129"/>
      <c r="T8" s="129"/>
      <c r="U8" s="129"/>
      <c r="V8" s="129"/>
      <c r="W8" s="130"/>
    </row>
    <row r="9" spans="1:24" ht="36.75" customHeight="1" thickBot="1" x14ac:dyDescent="0.3">
      <c r="A9" s="111"/>
      <c r="B9" s="134"/>
      <c r="C9" s="135"/>
      <c r="D9" s="135"/>
      <c r="E9" s="135"/>
      <c r="F9" s="136"/>
      <c r="G9" s="138"/>
      <c r="H9" s="15"/>
      <c r="I9" s="1"/>
      <c r="J9" s="65" t="s">
        <v>18</v>
      </c>
      <c r="K9" s="66"/>
      <c r="L9" s="139" t="s">
        <v>19</v>
      </c>
      <c r="M9" s="62" t="s">
        <v>10</v>
      </c>
      <c r="N9" s="60" t="s">
        <v>20</v>
      </c>
      <c r="O9" s="61" t="s">
        <v>9</v>
      </c>
      <c r="P9" s="63" t="s">
        <v>11</v>
      </c>
      <c r="Q9" s="98" t="s">
        <v>12</v>
      </c>
      <c r="R9" s="98"/>
      <c r="S9" s="98"/>
      <c r="T9" s="98"/>
      <c r="U9" s="98"/>
      <c r="V9" s="99"/>
      <c r="W9" s="58" t="s">
        <v>11</v>
      </c>
    </row>
    <row r="10" spans="1:24" ht="16.5" customHeight="1" x14ac:dyDescent="0.25">
      <c r="A10" s="100" t="s">
        <v>70</v>
      </c>
      <c r="B10" s="117" t="s">
        <v>31</v>
      </c>
      <c r="C10" s="118"/>
      <c r="D10" s="118"/>
      <c r="E10" s="118"/>
      <c r="F10" s="119"/>
      <c r="G10" s="137">
        <f>(384*G14*G15)/(G21*(G16^3)*G24)</f>
        <v>0.48458782276922552</v>
      </c>
      <c r="I10" s="1"/>
      <c r="J10" s="67"/>
      <c r="K10" s="68"/>
      <c r="L10" s="140"/>
      <c r="M10" s="56">
        <v>120</v>
      </c>
      <c r="N10" s="59" t="s">
        <v>111</v>
      </c>
      <c r="O10" s="18">
        <f>IF(Q10=0,S10+1,S10+3)</f>
        <v>39</v>
      </c>
      <c r="P10" s="47">
        <f>M16</f>
        <v>120</v>
      </c>
      <c r="Q10" s="56">
        <v>130</v>
      </c>
      <c r="R10" s="48" t="s">
        <v>106</v>
      </c>
      <c r="S10" s="57">
        <v>36</v>
      </c>
      <c r="T10" s="48" t="s">
        <v>105</v>
      </c>
      <c r="U10" s="48" t="s">
        <v>106</v>
      </c>
      <c r="V10" s="53">
        <f>Q10</f>
        <v>130</v>
      </c>
      <c r="W10" s="37">
        <f>P10</f>
        <v>120</v>
      </c>
      <c r="X10">
        <f>P10+Q10+S10*125+V10+W10</f>
        <v>5000</v>
      </c>
    </row>
    <row r="11" spans="1:24" x14ac:dyDescent="0.25">
      <c r="A11" s="111"/>
      <c r="B11" s="81"/>
      <c r="C11" s="82"/>
      <c r="D11" s="82"/>
      <c r="E11" s="82"/>
      <c r="F11" s="83"/>
      <c r="G11" s="138"/>
      <c r="H11" s="15"/>
      <c r="I11" s="1"/>
      <c r="J11" s="67"/>
      <c r="K11" s="68"/>
      <c r="L11" s="140" t="s">
        <v>13</v>
      </c>
      <c r="M11" s="143" t="s">
        <v>10</v>
      </c>
      <c r="N11" s="142" t="s">
        <v>20</v>
      </c>
      <c r="O11" s="142" t="s">
        <v>9</v>
      </c>
      <c r="P11" s="144" t="s">
        <v>11</v>
      </c>
      <c r="Q11" s="145" t="s">
        <v>12</v>
      </c>
      <c r="R11" s="145"/>
      <c r="S11" s="145"/>
      <c r="T11" s="145"/>
      <c r="U11" s="145"/>
      <c r="V11" s="146"/>
      <c r="W11" s="97" t="s">
        <v>11</v>
      </c>
    </row>
    <row r="12" spans="1:24" x14ac:dyDescent="0.25">
      <c r="A12" s="4"/>
      <c r="B12" s="113"/>
      <c r="C12" s="147"/>
      <c r="D12" s="147"/>
      <c r="E12" s="147"/>
      <c r="F12" s="114"/>
      <c r="G12" s="138"/>
      <c r="H12" s="15"/>
      <c r="I12" s="1"/>
      <c r="J12" s="67"/>
      <c r="K12" s="68"/>
      <c r="L12" s="140"/>
      <c r="M12" s="143"/>
      <c r="N12" s="142"/>
      <c r="O12" s="142"/>
      <c r="P12" s="144"/>
      <c r="Q12" s="78"/>
      <c r="R12" s="78"/>
      <c r="S12" s="78"/>
      <c r="T12" s="78"/>
      <c r="U12" s="78"/>
      <c r="V12" s="87"/>
      <c r="W12" s="97"/>
    </row>
    <row r="13" spans="1:24" ht="15.75" thickBot="1" x14ac:dyDescent="0.3">
      <c r="A13" s="5"/>
      <c r="B13" s="88"/>
      <c r="C13" s="89"/>
      <c r="D13" s="89"/>
      <c r="E13" s="89"/>
      <c r="F13" s="90"/>
      <c r="G13" s="141"/>
      <c r="I13" s="1"/>
      <c r="J13" s="67"/>
      <c r="K13" s="68"/>
      <c r="L13" s="140"/>
      <c r="M13" s="35">
        <f>M10</f>
        <v>120</v>
      </c>
      <c r="N13" s="18" t="str">
        <f>N10</f>
        <v>D29</v>
      </c>
      <c r="O13" s="24">
        <f>O10</f>
        <v>39</v>
      </c>
      <c r="P13" s="36">
        <f>P10</f>
        <v>120</v>
      </c>
      <c r="Q13" s="35">
        <f>Q10</f>
        <v>130</v>
      </c>
      <c r="R13" s="48" t="s">
        <v>106</v>
      </c>
      <c r="S13" s="48">
        <f>S10</f>
        <v>36</v>
      </c>
      <c r="T13" s="48" t="s">
        <v>105</v>
      </c>
      <c r="U13" s="48" t="s">
        <v>106</v>
      </c>
      <c r="V13" s="49">
        <f>V10</f>
        <v>130</v>
      </c>
      <c r="W13" s="37">
        <f>W10</f>
        <v>120</v>
      </c>
    </row>
    <row r="14" spans="1:24" ht="18.75" customHeight="1" thickBot="1" x14ac:dyDescent="0.3">
      <c r="A14" s="6" t="s">
        <v>32</v>
      </c>
      <c r="B14" s="151" t="s">
        <v>33</v>
      </c>
      <c r="C14" s="152"/>
      <c r="D14" s="152"/>
      <c r="E14" s="152"/>
      <c r="F14" s="153"/>
      <c r="G14" s="6">
        <f>R4*10^3</f>
        <v>200000</v>
      </c>
      <c r="H14" s="12"/>
      <c r="I14" s="1"/>
      <c r="J14" s="67"/>
      <c r="K14" s="68"/>
      <c r="L14" s="140" t="s">
        <v>14</v>
      </c>
      <c r="M14" s="162" t="s">
        <v>10</v>
      </c>
      <c r="N14" s="161" t="s">
        <v>20</v>
      </c>
      <c r="O14" s="142" t="s">
        <v>9</v>
      </c>
      <c r="P14" s="144" t="s">
        <v>11</v>
      </c>
      <c r="Q14" s="78" t="s">
        <v>12</v>
      </c>
      <c r="R14" s="78"/>
      <c r="S14" s="78"/>
      <c r="T14" s="78"/>
      <c r="U14" s="78"/>
      <c r="V14" s="87"/>
      <c r="W14" s="97" t="s">
        <v>11</v>
      </c>
    </row>
    <row r="15" spans="1:24" ht="18.75" thickBot="1" x14ac:dyDescent="0.3">
      <c r="A15" s="6" t="s">
        <v>34</v>
      </c>
      <c r="B15" s="151" t="s">
        <v>35</v>
      </c>
      <c r="C15" s="152"/>
      <c r="D15" s="152"/>
      <c r="E15" s="152"/>
      <c r="F15" s="153"/>
      <c r="G15" s="26">
        <f>(G34*VLOOKUP(U22,鉄筋公称値!$B$10:$E$22,3,FALSE)^4)/64</f>
        <v>6532.8602466397224</v>
      </c>
      <c r="H15" s="12"/>
      <c r="I15" s="1"/>
      <c r="J15" s="67"/>
      <c r="K15" s="68"/>
      <c r="L15" s="140"/>
      <c r="M15" s="162"/>
      <c r="N15" s="161"/>
      <c r="O15" s="142"/>
      <c r="P15" s="144"/>
      <c r="Q15" s="78"/>
      <c r="R15" s="78"/>
      <c r="S15" s="78"/>
      <c r="T15" s="78"/>
      <c r="U15" s="78"/>
      <c r="V15" s="87"/>
      <c r="W15" s="97"/>
      <c r="X15" s="54" t="s">
        <v>107</v>
      </c>
    </row>
    <row r="16" spans="1:24" ht="16.5" customHeight="1" x14ac:dyDescent="0.25">
      <c r="A16" s="100" t="s">
        <v>71</v>
      </c>
      <c r="B16" s="131" t="s">
        <v>23</v>
      </c>
      <c r="C16" s="132"/>
      <c r="D16" s="132"/>
      <c r="E16" s="132"/>
      <c r="F16" s="133"/>
      <c r="G16" s="100">
        <f>R24</f>
        <v>952</v>
      </c>
      <c r="H16" s="15"/>
      <c r="I16" s="1"/>
      <c r="J16" s="67"/>
      <c r="K16" s="68"/>
      <c r="L16" s="140"/>
      <c r="M16" s="56">
        <v>120</v>
      </c>
      <c r="N16" s="64" t="str">
        <f>N13</f>
        <v>D29</v>
      </c>
      <c r="O16" s="24">
        <f>IF(Q16=0,S16-1,S16+1)</f>
        <v>15</v>
      </c>
      <c r="P16" s="36">
        <f>M10</f>
        <v>120</v>
      </c>
      <c r="Q16" s="56">
        <v>105</v>
      </c>
      <c r="R16" s="48" t="s">
        <v>106</v>
      </c>
      <c r="S16" s="57">
        <v>14</v>
      </c>
      <c r="T16" s="48" t="s">
        <v>105</v>
      </c>
      <c r="U16" s="48" t="s">
        <v>106</v>
      </c>
      <c r="V16" s="53">
        <f>Q16</f>
        <v>105</v>
      </c>
      <c r="W16" s="37">
        <f>P16</f>
        <v>120</v>
      </c>
      <c r="X16">
        <f>P16+Q16+S16*125+V16+W16</f>
        <v>2200</v>
      </c>
    </row>
    <row r="17" spans="1:23" x14ac:dyDescent="0.25">
      <c r="A17" s="111"/>
      <c r="B17" s="134"/>
      <c r="C17" s="135"/>
      <c r="D17" s="135"/>
      <c r="E17" s="135"/>
      <c r="F17" s="136"/>
      <c r="G17" s="111"/>
      <c r="H17" s="15"/>
      <c r="I17" s="1"/>
      <c r="J17" s="67"/>
      <c r="K17" s="68"/>
      <c r="L17" s="140" t="s">
        <v>15</v>
      </c>
      <c r="M17" s="143" t="s">
        <v>10</v>
      </c>
      <c r="N17" s="142" t="s">
        <v>20</v>
      </c>
      <c r="O17" s="142" t="s">
        <v>9</v>
      </c>
      <c r="P17" s="144" t="s">
        <v>11</v>
      </c>
      <c r="Q17" s="78" t="s">
        <v>12</v>
      </c>
      <c r="R17" s="78"/>
      <c r="S17" s="78"/>
      <c r="T17" s="78"/>
      <c r="U17" s="78"/>
      <c r="V17" s="87"/>
      <c r="W17" s="97" t="s">
        <v>11</v>
      </c>
    </row>
    <row r="18" spans="1:23" x14ac:dyDescent="0.25">
      <c r="A18" s="111"/>
      <c r="B18" s="134"/>
      <c r="C18" s="135"/>
      <c r="D18" s="135"/>
      <c r="E18" s="135"/>
      <c r="F18" s="136"/>
      <c r="G18" s="111"/>
      <c r="H18" s="15"/>
      <c r="I18" s="1"/>
      <c r="J18" s="67"/>
      <c r="K18" s="68"/>
      <c r="L18" s="140"/>
      <c r="M18" s="143"/>
      <c r="N18" s="142"/>
      <c r="O18" s="142"/>
      <c r="P18" s="144"/>
      <c r="Q18" s="78"/>
      <c r="R18" s="78"/>
      <c r="S18" s="78"/>
      <c r="T18" s="78"/>
      <c r="U18" s="78"/>
      <c r="V18" s="87"/>
      <c r="W18" s="97"/>
    </row>
    <row r="19" spans="1:23" ht="15.75" thickBot="1" x14ac:dyDescent="0.3">
      <c r="A19" s="111"/>
      <c r="B19" s="134"/>
      <c r="C19" s="135"/>
      <c r="D19" s="135"/>
      <c r="E19" s="135"/>
      <c r="F19" s="136"/>
      <c r="G19" s="111"/>
      <c r="H19" s="15"/>
      <c r="I19" s="1"/>
      <c r="J19" s="69"/>
      <c r="K19" s="70"/>
      <c r="L19" s="160"/>
      <c r="M19" s="16">
        <f>M16</f>
        <v>120</v>
      </c>
      <c r="N19" s="17" t="str">
        <f>N16</f>
        <v>D29</v>
      </c>
      <c r="O19" s="17">
        <f>O16</f>
        <v>15</v>
      </c>
      <c r="P19" s="2">
        <f>P16</f>
        <v>120</v>
      </c>
      <c r="Q19" s="16">
        <f>Q16</f>
        <v>105</v>
      </c>
      <c r="R19" s="50" t="s">
        <v>106</v>
      </c>
      <c r="S19" s="50">
        <f>S16</f>
        <v>14</v>
      </c>
      <c r="T19" s="50" t="s">
        <v>105</v>
      </c>
      <c r="U19" s="50" t="s">
        <v>106</v>
      </c>
      <c r="V19" s="51">
        <f>V16</f>
        <v>105</v>
      </c>
      <c r="W19" s="38">
        <f>W16</f>
        <v>120</v>
      </c>
    </row>
    <row r="20" spans="1:23" ht="15.75" thickBot="1" x14ac:dyDescent="0.3">
      <c r="A20" s="101"/>
      <c r="B20" s="157"/>
      <c r="C20" s="158"/>
      <c r="D20" s="158"/>
      <c r="E20" s="158"/>
      <c r="F20" s="159"/>
      <c r="G20" s="101"/>
      <c r="H20" s="15"/>
      <c r="I20" s="1"/>
      <c r="J20" s="33"/>
      <c r="K20" s="34"/>
      <c r="L20" s="32"/>
      <c r="M20" s="22"/>
      <c r="N20" s="22"/>
      <c r="Q20" s="22"/>
      <c r="R20" s="22"/>
      <c r="S20" s="22"/>
      <c r="T20" s="22"/>
      <c r="U20" s="22"/>
      <c r="V20" s="22"/>
      <c r="W20" s="22"/>
    </row>
    <row r="21" spans="1:23" ht="16.5" customHeight="1" thickBot="1" x14ac:dyDescent="0.3">
      <c r="A21" s="100" t="s">
        <v>36</v>
      </c>
      <c r="B21" s="131" t="s">
        <v>37</v>
      </c>
      <c r="C21" s="132"/>
      <c r="D21" s="132"/>
      <c r="E21" s="132"/>
      <c r="F21" s="133"/>
      <c r="G21" s="100">
        <f>ROUNDDOWN((O10/(J24+1)+1),0)</f>
        <v>8</v>
      </c>
      <c r="H21" s="15"/>
      <c r="I21" s="1"/>
      <c r="J21" s="193" t="s">
        <v>93</v>
      </c>
      <c r="K21" s="71"/>
      <c r="L21" s="71"/>
      <c r="M21" s="22"/>
      <c r="N21" s="22"/>
      <c r="Q21" s="22"/>
      <c r="R21" s="22"/>
      <c r="S21" s="22"/>
      <c r="T21" s="22"/>
      <c r="U21" s="22"/>
      <c r="V21" s="22"/>
      <c r="W21" s="22"/>
    </row>
    <row r="22" spans="1:23" ht="15" customHeight="1" thickBot="1" x14ac:dyDescent="0.3">
      <c r="A22" s="111"/>
      <c r="B22" s="134"/>
      <c r="C22" s="135"/>
      <c r="D22" s="135"/>
      <c r="E22" s="135"/>
      <c r="F22" s="136"/>
      <c r="G22" s="111"/>
      <c r="H22" s="15"/>
      <c r="I22" s="1"/>
      <c r="J22" s="71" t="s">
        <v>98</v>
      </c>
      <c r="K22" s="71"/>
      <c r="L22" s="71"/>
      <c r="M22" s="71"/>
      <c r="N22" s="71"/>
      <c r="O22" s="71"/>
      <c r="P22" s="71"/>
      <c r="R22" s="170" t="s">
        <v>109</v>
      </c>
      <c r="S22" s="171"/>
      <c r="T22" s="172"/>
      <c r="U22" s="167" t="s">
        <v>110</v>
      </c>
      <c r="V22" s="168"/>
      <c r="W22" s="169"/>
    </row>
    <row r="23" spans="1:23" ht="29.25" customHeight="1" thickBot="1" x14ac:dyDescent="0.3">
      <c r="A23" s="101"/>
      <c r="B23" s="157"/>
      <c r="C23" s="158"/>
      <c r="D23" s="158"/>
      <c r="E23" s="158"/>
      <c r="F23" s="159"/>
      <c r="G23" s="101"/>
      <c r="H23" s="15"/>
      <c r="I23" s="1"/>
      <c r="J23" s="175" t="s">
        <v>103</v>
      </c>
      <c r="K23" s="176"/>
      <c r="L23" s="74" t="s">
        <v>97</v>
      </c>
      <c r="M23" s="194"/>
      <c r="N23" s="148" t="s">
        <v>96</v>
      </c>
      <c r="O23" s="149"/>
      <c r="P23" s="149"/>
      <c r="Q23" s="150"/>
      <c r="R23" s="150" t="s">
        <v>104</v>
      </c>
      <c r="S23" s="73"/>
      <c r="T23" s="73"/>
      <c r="U23" s="74" t="s">
        <v>95</v>
      </c>
      <c r="V23" s="74"/>
      <c r="W23" s="174"/>
    </row>
    <row r="24" spans="1:23" ht="15.75" thickBot="1" x14ac:dyDescent="0.3">
      <c r="A24" s="6" t="s">
        <v>27</v>
      </c>
      <c r="B24" s="151" t="s">
        <v>24</v>
      </c>
      <c r="C24" s="152"/>
      <c r="D24" s="152"/>
      <c r="E24" s="152"/>
      <c r="F24" s="153"/>
      <c r="G24" s="6">
        <f>L24</f>
        <v>150</v>
      </c>
      <c r="H24" s="15"/>
      <c r="I24" s="1"/>
      <c r="J24" s="177">
        <v>4</v>
      </c>
      <c r="K24" s="178"/>
      <c r="L24" s="109">
        <v>150</v>
      </c>
      <c r="M24" s="109"/>
      <c r="N24" s="181">
        <f>VLOOKUP(U22,鉄筋公称値!$B$10:$E$22,4,FALSE)</f>
        <v>286.5</v>
      </c>
      <c r="O24" s="182"/>
      <c r="P24" s="182"/>
      <c r="Q24" s="183"/>
      <c r="R24" s="187">
        <f>(Q7-(2*P10))/(J24+1)</f>
        <v>952</v>
      </c>
      <c r="S24" s="187"/>
      <c r="T24" s="187"/>
      <c r="U24" s="163">
        <f>N24*(J24+2)</f>
        <v>1719</v>
      </c>
      <c r="V24" s="163"/>
      <c r="W24" s="164"/>
    </row>
    <row r="25" spans="1:23" ht="15" customHeight="1" thickBot="1" x14ac:dyDescent="0.3">
      <c r="A25" s="100" t="s">
        <v>38</v>
      </c>
      <c r="B25" s="131" t="s">
        <v>25</v>
      </c>
      <c r="C25" s="132"/>
      <c r="D25" s="132"/>
      <c r="E25" s="132"/>
      <c r="F25" s="133"/>
      <c r="G25" s="154">
        <f>0.01*G28</f>
        <v>1.0569999999999999</v>
      </c>
      <c r="H25" s="15"/>
      <c r="I25" s="1"/>
      <c r="J25" s="179"/>
      <c r="K25" s="180"/>
      <c r="L25" s="129"/>
      <c r="M25" s="129"/>
      <c r="N25" s="184"/>
      <c r="O25" s="185"/>
      <c r="P25" s="185"/>
      <c r="Q25" s="186"/>
      <c r="R25" s="188"/>
      <c r="S25" s="188"/>
      <c r="T25" s="188"/>
      <c r="U25" s="165"/>
      <c r="V25" s="165"/>
      <c r="W25" s="166"/>
    </row>
    <row r="26" spans="1:23" ht="29.25" customHeight="1" x14ac:dyDescent="0.25">
      <c r="A26" s="111"/>
      <c r="B26" s="134"/>
      <c r="C26" s="135"/>
      <c r="D26" s="135"/>
      <c r="E26" s="135"/>
      <c r="F26" s="136"/>
      <c r="G26" s="155"/>
      <c r="H26" s="15"/>
      <c r="I26" s="1"/>
      <c r="K26" s="22"/>
      <c r="L26" s="32"/>
      <c r="M26" s="22"/>
      <c r="N26" s="22"/>
      <c r="Q26" s="22"/>
      <c r="R26" s="22"/>
      <c r="S26" s="22"/>
      <c r="T26" s="22"/>
      <c r="U26" s="22"/>
      <c r="V26" s="22"/>
      <c r="W26" s="22"/>
    </row>
    <row r="27" spans="1:23" ht="15.75" thickBot="1" x14ac:dyDescent="0.3">
      <c r="A27" s="5"/>
      <c r="B27" s="88"/>
      <c r="C27" s="89"/>
      <c r="D27" s="89"/>
      <c r="E27" s="89"/>
      <c r="F27" s="90"/>
      <c r="G27" s="156"/>
      <c r="H27" s="15"/>
      <c r="I27" s="1"/>
      <c r="J27" s="71" t="s">
        <v>99</v>
      </c>
      <c r="K27" s="71"/>
      <c r="L27" s="71"/>
      <c r="M27" s="71"/>
      <c r="N27" s="71"/>
      <c r="O27" s="71"/>
      <c r="P27" s="71"/>
      <c r="Q27" s="22"/>
      <c r="R27" s="22"/>
      <c r="S27" s="22"/>
      <c r="T27" s="22"/>
      <c r="U27" s="22"/>
      <c r="V27" s="22"/>
      <c r="W27" s="22"/>
    </row>
    <row r="28" spans="1:23" ht="15" customHeight="1" x14ac:dyDescent="0.25">
      <c r="A28" s="100" t="s">
        <v>39</v>
      </c>
      <c r="B28" s="131" t="s">
        <v>40</v>
      </c>
      <c r="C28" s="132"/>
      <c r="D28" s="132"/>
      <c r="E28" s="132"/>
      <c r="F28" s="133"/>
      <c r="G28" s="100">
        <f>M10-(G31/2)</f>
        <v>105.7</v>
      </c>
      <c r="H28" s="15"/>
      <c r="I28" s="1"/>
      <c r="J28" s="72" t="s">
        <v>100</v>
      </c>
      <c r="K28" s="73"/>
      <c r="L28" s="73"/>
      <c r="M28" s="73"/>
      <c r="N28" s="73"/>
      <c r="O28" s="73"/>
      <c r="P28" s="74" t="s">
        <v>101</v>
      </c>
      <c r="Q28" s="74"/>
      <c r="R28" s="74"/>
      <c r="S28" s="74"/>
      <c r="T28" s="74"/>
      <c r="U28" s="74" t="s">
        <v>102</v>
      </c>
      <c r="V28" s="75"/>
      <c r="W28" s="76"/>
    </row>
    <row r="29" spans="1:23" ht="15" customHeight="1" x14ac:dyDescent="0.25">
      <c r="A29" s="111"/>
      <c r="B29" s="134"/>
      <c r="C29" s="135"/>
      <c r="D29" s="135"/>
      <c r="E29" s="135"/>
      <c r="F29" s="136"/>
      <c r="G29" s="111"/>
      <c r="H29" s="15"/>
      <c r="I29" s="1"/>
      <c r="J29" s="77">
        <f>Q7</f>
        <v>5000</v>
      </c>
      <c r="K29" s="78"/>
      <c r="L29" s="78"/>
      <c r="M29" s="78"/>
      <c r="N29" s="78"/>
      <c r="O29" s="78"/>
      <c r="P29" s="189">
        <f>Q8-M10</f>
        <v>2080</v>
      </c>
      <c r="Q29" s="189"/>
      <c r="R29" s="189"/>
      <c r="S29" s="189"/>
      <c r="T29" s="189"/>
      <c r="U29" s="187">
        <f>((VLOOKUP(N10,鉄筋公称値!$B$10:$E$22,4,FALSE)*(O10+O16)/(J29*P29)))*100</f>
        <v>0.33355384615384615</v>
      </c>
      <c r="V29" s="187"/>
      <c r="W29" s="191"/>
    </row>
    <row r="30" spans="1:23" ht="15.75" customHeight="1" thickBot="1" x14ac:dyDescent="0.3">
      <c r="A30" s="101"/>
      <c r="B30" s="157"/>
      <c r="C30" s="158"/>
      <c r="D30" s="158"/>
      <c r="E30" s="158"/>
      <c r="F30" s="159"/>
      <c r="G30" s="101"/>
      <c r="H30" s="15"/>
      <c r="I30" s="1"/>
      <c r="J30" s="79"/>
      <c r="K30" s="80"/>
      <c r="L30" s="80"/>
      <c r="M30" s="80"/>
      <c r="N30" s="80"/>
      <c r="O30" s="80"/>
      <c r="P30" s="190"/>
      <c r="Q30" s="190"/>
      <c r="R30" s="190"/>
      <c r="S30" s="190"/>
      <c r="T30" s="190"/>
      <c r="U30" s="188"/>
      <c r="V30" s="188"/>
      <c r="W30" s="192"/>
    </row>
    <row r="31" spans="1:23" ht="15" customHeight="1" x14ac:dyDescent="0.25">
      <c r="A31" s="100" t="s">
        <v>69</v>
      </c>
      <c r="B31" s="131" t="s">
        <v>72</v>
      </c>
      <c r="C31" s="132"/>
      <c r="D31" s="132"/>
      <c r="E31" s="132"/>
      <c r="F31" s="133"/>
      <c r="G31" s="100">
        <f>VLOOKUP(N10,鉄筋公称値!$B$10:$E$22,3,FALSE)</f>
        <v>28.6</v>
      </c>
      <c r="H31" s="15"/>
      <c r="I31" s="1"/>
      <c r="J31" s="1"/>
      <c r="K31" s="22"/>
      <c r="L31" s="32"/>
      <c r="M31" s="22"/>
      <c r="N31" s="22"/>
      <c r="Q31" s="22"/>
      <c r="R31" s="22"/>
      <c r="S31" s="22"/>
      <c r="T31" s="22"/>
      <c r="U31" s="22"/>
      <c r="V31" s="22"/>
      <c r="W31" s="22"/>
    </row>
    <row r="32" spans="1:23" ht="15" customHeight="1" x14ac:dyDescent="0.25">
      <c r="A32" s="111"/>
      <c r="B32" s="134"/>
      <c r="C32" s="135"/>
      <c r="D32" s="135"/>
      <c r="E32" s="135"/>
      <c r="F32" s="136"/>
      <c r="G32" s="111"/>
      <c r="H32" s="15"/>
      <c r="I32" s="1"/>
      <c r="J32" s="1"/>
      <c r="K32" s="22"/>
      <c r="L32" s="32"/>
      <c r="M32" s="22"/>
      <c r="N32" s="22"/>
      <c r="O32" s="22"/>
      <c r="P32" s="22"/>
      <c r="Q32" s="22"/>
      <c r="R32" s="22"/>
      <c r="S32" s="22"/>
      <c r="T32" s="22"/>
      <c r="U32" s="22"/>
      <c r="V32" s="22"/>
      <c r="W32" s="22"/>
    </row>
    <row r="33" spans="1:24" ht="15.75" thickBot="1" x14ac:dyDescent="0.3">
      <c r="A33" s="101"/>
      <c r="B33" s="157"/>
      <c r="C33" s="158"/>
      <c r="D33" s="158"/>
      <c r="E33" s="158"/>
      <c r="F33" s="159"/>
      <c r="G33" s="101"/>
      <c r="H33" s="15"/>
      <c r="I33" s="1"/>
      <c r="K33" s="22"/>
      <c r="L33" s="32"/>
      <c r="M33" s="22"/>
      <c r="N33" s="22"/>
      <c r="O33" s="22"/>
      <c r="P33" s="22"/>
      <c r="Q33" s="22"/>
      <c r="R33" s="22"/>
      <c r="S33" s="22"/>
      <c r="T33" s="22"/>
      <c r="U33" s="22"/>
      <c r="V33" s="22"/>
      <c r="W33" s="22"/>
    </row>
    <row r="34" spans="1:24" ht="15.75" thickBot="1" x14ac:dyDescent="0.3">
      <c r="A34" s="6" t="s">
        <v>29</v>
      </c>
      <c r="B34" s="151" t="s">
        <v>28</v>
      </c>
      <c r="C34" s="152"/>
      <c r="D34" s="152"/>
      <c r="E34" s="152"/>
      <c r="F34" s="153"/>
      <c r="G34" s="26">
        <f>PI()</f>
        <v>3.1415926535897931</v>
      </c>
      <c r="H34" s="12"/>
      <c r="I34" s="1"/>
      <c r="K34" s="22"/>
      <c r="L34" s="32"/>
      <c r="M34" s="22"/>
      <c r="N34" s="22"/>
      <c r="O34" s="22"/>
      <c r="P34" s="22"/>
      <c r="Q34" s="22"/>
      <c r="R34" s="22"/>
      <c r="S34" s="22"/>
      <c r="T34" s="22"/>
      <c r="U34" s="22"/>
      <c r="V34" s="22"/>
      <c r="W34" s="22"/>
    </row>
    <row r="35" spans="1:24" ht="15" customHeight="1" x14ac:dyDescent="0.25">
      <c r="A35" s="1"/>
      <c r="B35" s="1"/>
      <c r="C35" s="1"/>
      <c r="D35" s="1"/>
      <c r="E35" s="1"/>
      <c r="F35" s="1"/>
      <c r="G35" s="25"/>
      <c r="H35" s="1"/>
      <c r="I35" s="1"/>
      <c r="K35" s="22"/>
      <c r="L35" s="22"/>
      <c r="M35" s="22"/>
      <c r="N35" s="22"/>
      <c r="O35" s="22"/>
      <c r="P35" s="22"/>
      <c r="Q35" s="22"/>
      <c r="R35" s="22"/>
      <c r="S35" s="22"/>
      <c r="T35" s="22"/>
      <c r="U35" s="22"/>
      <c r="V35" s="22"/>
      <c r="W35" s="22"/>
    </row>
    <row r="36" spans="1:24" ht="15" customHeight="1" x14ac:dyDescent="0.25">
      <c r="A36" s="1"/>
      <c r="B36" s="1"/>
      <c r="C36" s="1"/>
      <c r="D36" s="1"/>
      <c r="E36" s="1"/>
      <c r="F36" s="1"/>
      <c r="G36" s="25"/>
      <c r="H36" s="1"/>
      <c r="I36" s="1"/>
      <c r="K36" s="22"/>
      <c r="L36" s="22"/>
      <c r="M36" s="22"/>
      <c r="N36" s="22"/>
      <c r="O36" s="22"/>
      <c r="P36" s="22"/>
      <c r="Q36" s="22"/>
      <c r="R36" s="22"/>
      <c r="S36" s="22"/>
      <c r="T36" s="22"/>
      <c r="U36" s="22"/>
      <c r="V36" s="22"/>
      <c r="W36" s="22"/>
    </row>
    <row r="37" spans="1:24" x14ac:dyDescent="0.25">
      <c r="A37" s="1"/>
      <c r="B37" s="1"/>
      <c r="C37" s="1"/>
      <c r="D37" s="1"/>
      <c r="E37" s="1"/>
      <c r="F37" s="1"/>
      <c r="G37" s="25"/>
      <c r="H37" s="1"/>
      <c r="I37" s="1"/>
      <c r="K37" s="22"/>
      <c r="L37" s="22"/>
      <c r="M37" s="22"/>
      <c r="N37" s="22"/>
      <c r="O37" s="22"/>
      <c r="P37" s="22"/>
      <c r="Q37" s="22"/>
      <c r="R37" s="22"/>
      <c r="S37" s="22"/>
      <c r="T37" s="22"/>
      <c r="U37" s="22"/>
      <c r="V37" s="22"/>
      <c r="W37" s="22"/>
    </row>
    <row r="38" spans="1:24" x14ac:dyDescent="0.25">
      <c r="A38" s="1"/>
      <c r="B38" s="1"/>
      <c r="C38" s="1"/>
      <c r="D38" s="1"/>
      <c r="E38" s="1"/>
      <c r="F38" s="1"/>
      <c r="G38" s="25"/>
      <c r="H38" s="1"/>
      <c r="I38" s="1"/>
      <c r="K38" s="22"/>
      <c r="L38" s="22"/>
      <c r="M38" s="22"/>
      <c r="N38" s="22"/>
      <c r="O38" s="22"/>
      <c r="P38" s="22"/>
      <c r="Q38" s="22"/>
      <c r="R38" s="22"/>
      <c r="S38" s="22"/>
      <c r="T38" s="22"/>
      <c r="U38" s="22"/>
      <c r="V38" s="22"/>
      <c r="W38" s="22"/>
    </row>
    <row r="39" spans="1:24" x14ac:dyDescent="0.25">
      <c r="A39" s="1"/>
      <c r="B39" s="1"/>
      <c r="C39" s="1"/>
      <c r="D39" s="1"/>
      <c r="E39" s="1"/>
      <c r="F39" s="1"/>
      <c r="G39" s="25"/>
      <c r="H39" s="1"/>
      <c r="I39" s="1"/>
      <c r="K39" s="22"/>
      <c r="L39" s="22"/>
      <c r="M39" s="22"/>
      <c r="N39" s="22"/>
      <c r="O39" s="22"/>
      <c r="P39" s="22"/>
      <c r="Q39" s="22"/>
      <c r="R39" s="22"/>
      <c r="S39" s="22"/>
      <c r="T39" s="22"/>
      <c r="U39" s="22"/>
      <c r="V39" s="22"/>
      <c r="W39" s="22"/>
    </row>
    <row r="40" spans="1:24" x14ac:dyDescent="0.25">
      <c r="A40" s="1"/>
      <c r="B40" s="1"/>
      <c r="C40" s="1"/>
      <c r="D40" s="1"/>
      <c r="E40" s="1"/>
      <c r="F40" s="1"/>
      <c r="G40" s="25"/>
      <c r="H40" s="1"/>
      <c r="I40" s="1"/>
      <c r="K40" s="22"/>
      <c r="L40" s="22"/>
      <c r="M40" s="22"/>
      <c r="N40" s="22"/>
      <c r="O40" s="22"/>
      <c r="P40" s="22"/>
      <c r="Q40" s="22"/>
      <c r="R40" s="22"/>
      <c r="S40" s="22"/>
      <c r="T40" s="22"/>
      <c r="U40" s="22"/>
      <c r="V40" s="22"/>
      <c r="W40" s="22"/>
    </row>
    <row r="41" spans="1:24" ht="15" customHeight="1" x14ac:dyDescent="0.25">
      <c r="A41" s="1"/>
      <c r="B41" s="1"/>
      <c r="C41" s="1"/>
      <c r="D41" s="1"/>
      <c r="E41" s="1"/>
      <c r="F41" s="1"/>
      <c r="G41" s="25"/>
      <c r="H41" s="1"/>
      <c r="I41" s="1"/>
      <c r="K41" s="41"/>
      <c r="L41" s="41"/>
      <c r="M41" s="41"/>
      <c r="N41" s="41"/>
      <c r="O41" s="41"/>
      <c r="P41" s="41"/>
      <c r="Q41" s="41"/>
      <c r="R41" s="41"/>
      <c r="S41" s="41"/>
      <c r="T41" s="41"/>
      <c r="U41" s="41"/>
      <c r="V41" s="41"/>
      <c r="W41" s="41"/>
      <c r="X41" s="41"/>
    </row>
    <row r="42" spans="1:24" ht="15" customHeight="1" x14ac:dyDescent="0.25">
      <c r="A42" s="1"/>
      <c r="B42" s="1"/>
      <c r="C42" s="1"/>
      <c r="D42" s="1"/>
      <c r="E42" s="1"/>
      <c r="F42" s="1"/>
      <c r="G42" s="25"/>
      <c r="H42" s="1"/>
      <c r="I42" s="1"/>
      <c r="K42" s="41"/>
      <c r="L42" s="41"/>
      <c r="M42" s="41"/>
      <c r="N42" s="41"/>
      <c r="O42" s="41"/>
      <c r="P42" s="41"/>
      <c r="Q42" s="41"/>
      <c r="R42" s="41"/>
      <c r="S42" s="41"/>
      <c r="T42" s="41"/>
      <c r="U42" s="41"/>
      <c r="V42" s="41"/>
      <c r="W42" s="41"/>
      <c r="X42" s="41"/>
    </row>
    <row r="43" spans="1:24" ht="15" customHeight="1" x14ac:dyDescent="0.25">
      <c r="A43" s="1"/>
      <c r="B43" s="1"/>
      <c r="C43" s="1"/>
      <c r="D43" s="1"/>
      <c r="E43" s="1"/>
      <c r="F43" s="1"/>
      <c r="G43" s="25"/>
      <c r="H43" s="1"/>
      <c r="I43" s="1"/>
      <c r="K43" s="41"/>
      <c r="L43" s="41"/>
      <c r="M43" s="41"/>
      <c r="N43" s="41"/>
      <c r="O43" s="41"/>
      <c r="P43" s="41"/>
      <c r="Q43" s="41"/>
      <c r="R43" s="41"/>
      <c r="S43" s="41"/>
      <c r="T43" s="41"/>
      <c r="U43" s="41"/>
      <c r="V43" s="41"/>
      <c r="W43" s="41"/>
      <c r="X43" s="41"/>
    </row>
    <row r="44" spans="1:24" x14ac:dyDescent="0.25">
      <c r="A44" s="1"/>
      <c r="B44" s="1"/>
      <c r="C44" s="1"/>
      <c r="D44" s="1"/>
      <c r="E44" s="1"/>
      <c r="F44" s="1"/>
      <c r="G44" s="25"/>
      <c r="H44" s="1"/>
      <c r="I44" s="1"/>
      <c r="K44" s="41"/>
      <c r="L44" s="41"/>
      <c r="M44" s="41"/>
      <c r="N44" s="41"/>
      <c r="O44" s="41"/>
      <c r="P44" s="42"/>
      <c r="Q44" s="42"/>
      <c r="R44" s="42"/>
      <c r="S44" s="42"/>
      <c r="T44" s="42"/>
      <c r="U44" s="42"/>
      <c r="V44" s="42"/>
      <c r="W44" s="42"/>
      <c r="X44" s="42"/>
    </row>
    <row r="45" spans="1:24" ht="15" customHeight="1" x14ac:dyDescent="0.25">
      <c r="A45" s="1"/>
      <c r="B45" s="1"/>
      <c r="C45" s="1"/>
      <c r="D45" s="1"/>
      <c r="E45" s="1"/>
      <c r="F45" s="1"/>
      <c r="G45" s="25"/>
      <c r="H45" s="1"/>
      <c r="I45" s="1"/>
      <c r="K45" s="45"/>
      <c r="L45" s="22"/>
      <c r="M45" s="34"/>
      <c r="N45" s="46"/>
      <c r="O45" s="34"/>
      <c r="P45" s="34"/>
      <c r="Q45" s="34"/>
      <c r="R45" s="34"/>
      <c r="S45" s="34"/>
      <c r="T45" s="34"/>
      <c r="U45" s="34"/>
      <c r="V45" s="34"/>
      <c r="W45" s="34"/>
      <c r="X45" s="34"/>
    </row>
    <row r="46" spans="1:24" x14ac:dyDescent="0.25">
      <c r="I46" s="1"/>
      <c r="K46" s="45"/>
      <c r="L46" s="22"/>
      <c r="M46" s="34"/>
      <c r="N46" s="46"/>
      <c r="O46" s="34"/>
      <c r="P46" s="34"/>
      <c r="Q46" s="34"/>
      <c r="R46" s="34"/>
      <c r="S46" s="34"/>
      <c r="T46" s="34"/>
      <c r="U46" s="34"/>
      <c r="V46" s="34"/>
      <c r="W46" s="34"/>
      <c r="X46" s="34"/>
    </row>
    <row r="47" spans="1:24" ht="15" customHeight="1" x14ac:dyDescent="0.25">
      <c r="K47" s="45"/>
      <c r="L47" s="22"/>
      <c r="M47" s="34"/>
      <c r="N47" s="46"/>
      <c r="O47" s="34"/>
      <c r="P47" s="34"/>
      <c r="Q47" s="34"/>
      <c r="R47" s="34"/>
      <c r="S47" s="34"/>
      <c r="T47" s="34"/>
      <c r="U47" s="34"/>
      <c r="V47" s="34"/>
      <c r="W47" s="34"/>
      <c r="X47" s="34"/>
    </row>
    <row r="48" spans="1:24" ht="13.5" customHeight="1" x14ac:dyDescent="0.25">
      <c r="K48" s="45"/>
      <c r="L48" s="22"/>
      <c r="M48" s="34"/>
      <c r="N48" s="46"/>
      <c r="O48" s="34"/>
      <c r="P48" s="34"/>
      <c r="Q48" s="34"/>
      <c r="R48" s="34"/>
      <c r="S48" s="34"/>
      <c r="T48" s="34"/>
      <c r="U48" s="34"/>
      <c r="V48" s="34"/>
      <c r="W48" s="34"/>
      <c r="X48" s="34"/>
    </row>
    <row r="49" spans="11:24" ht="13.5" customHeight="1" x14ac:dyDescent="0.25">
      <c r="K49" s="45"/>
      <c r="L49" s="22"/>
      <c r="M49" s="34"/>
      <c r="N49" s="46"/>
      <c r="O49" s="34"/>
      <c r="P49" s="34"/>
      <c r="Q49" s="34"/>
      <c r="R49" s="34"/>
      <c r="S49" s="34"/>
      <c r="T49" s="34"/>
      <c r="U49" s="34"/>
      <c r="V49" s="34"/>
      <c r="W49" s="34"/>
      <c r="X49" s="34"/>
    </row>
    <row r="50" spans="11:24" ht="15" customHeight="1" x14ac:dyDescent="0.25">
      <c r="K50" s="45"/>
      <c r="L50" s="22"/>
      <c r="M50" s="34"/>
      <c r="N50" s="34"/>
      <c r="O50" s="34"/>
      <c r="P50" s="34"/>
      <c r="Q50" s="34"/>
      <c r="R50" s="34"/>
      <c r="S50" s="34"/>
      <c r="T50" s="34"/>
      <c r="U50" s="34"/>
      <c r="V50" s="34"/>
      <c r="W50" s="34"/>
      <c r="X50" s="34"/>
    </row>
    <row r="51" spans="11:24" ht="13.5" customHeight="1" x14ac:dyDescent="0.25">
      <c r="K51" s="45"/>
      <c r="L51" s="22"/>
      <c r="M51" s="34"/>
      <c r="N51" s="34"/>
      <c r="O51" s="34"/>
      <c r="P51" s="34"/>
      <c r="Q51" s="34"/>
      <c r="R51" s="34"/>
      <c r="S51" s="34"/>
      <c r="T51" s="34"/>
      <c r="U51" s="34"/>
      <c r="V51" s="34"/>
      <c r="W51" s="34"/>
      <c r="X51" s="34"/>
    </row>
    <row r="52" spans="11:24" ht="13.5" customHeight="1" x14ac:dyDescent="0.25">
      <c r="K52" s="45"/>
      <c r="L52" s="22"/>
      <c r="M52" s="34"/>
      <c r="N52" s="34"/>
      <c r="O52" s="34"/>
      <c r="P52" s="34"/>
      <c r="Q52" s="34"/>
      <c r="R52" s="34"/>
      <c r="S52" s="34"/>
      <c r="T52" s="34"/>
      <c r="U52" s="34"/>
      <c r="V52" s="34"/>
      <c r="W52" s="34"/>
      <c r="X52" s="34"/>
    </row>
    <row r="53" spans="11:24" x14ac:dyDescent="0.25">
      <c r="K53" s="45"/>
      <c r="L53" s="22"/>
      <c r="M53" s="34"/>
      <c r="N53" s="34"/>
      <c r="O53" s="34"/>
      <c r="P53" s="34"/>
      <c r="Q53" s="34"/>
      <c r="R53" s="34"/>
      <c r="S53" s="34"/>
      <c r="T53" s="34"/>
      <c r="U53" s="34"/>
      <c r="V53" s="34"/>
      <c r="W53" s="34"/>
      <c r="X53" s="34"/>
    </row>
    <row r="54" spans="11:24" ht="13.5" customHeight="1" x14ac:dyDescent="0.25">
      <c r="K54" s="45"/>
      <c r="L54" s="22"/>
      <c r="M54" s="34"/>
      <c r="N54" s="34"/>
      <c r="O54" s="34"/>
      <c r="P54" s="34"/>
      <c r="Q54" s="34"/>
      <c r="R54" s="34"/>
      <c r="S54" s="34"/>
      <c r="T54" s="34"/>
      <c r="U54" s="34"/>
      <c r="V54" s="34"/>
      <c r="W54" s="34"/>
      <c r="X54" s="34"/>
    </row>
    <row r="55" spans="11:24" ht="14.25" customHeight="1" x14ac:dyDescent="0.25">
      <c r="K55" s="45"/>
      <c r="L55" s="22"/>
      <c r="M55" s="34"/>
      <c r="N55" s="34"/>
      <c r="O55" s="34"/>
      <c r="P55" s="34"/>
      <c r="Q55" s="34"/>
      <c r="R55" s="34"/>
      <c r="S55" s="34"/>
      <c r="T55" s="34"/>
      <c r="U55" s="34"/>
      <c r="V55" s="34"/>
      <c r="W55" s="34"/>
      <c r="X55" s="34"/>
    </row>
    <row r="56" spans="11:24" x14ac:dyDescent="0.25">
      <c r="K56" s="45"/>
      <c r="L56" s="22"/>
      <c r="M56" s="34"/>
      <c r="N56" s="34"/>
      <c r="O56" s="34"/>
      <c r="P56" s="34"/>
      <c r="Q56" s="34"/>
      <c r="R56" s="34"/>
      <c r="S56" s="34"/>
      <c r="T56" s="34"/>
      <c r="U56" s="34"/>
      <c r="V56" s="34"/>
      <c r="W56" s="34"/>
      <c r="X56" s="34"/>
    </row>
    <row r="57" spans="11:24" ht="13.5" customHeight="1" x14ac:dyDescent="0.25">
      <c r="K57" s="45"/>
      <c r="L57" s="22"/>
      <c r="M57" s="34"/>
      <c r="N57" s="34"/>
      <c r="O57" s="34"/>
      <c r="P57" s="34"/>
      <c r="Q57" s="34"/>
      <c r="R57" s="34"/>
      <c r="S57" s="34"/>
      <c r="T57" s="34"/>
      <c r="U57" s="34"/>
      <c r="V57" s="34"/>
      <c r="W57" s="34"/>
      <c r="X57" s="34"/>
    </row>
    <row r="58" spans="11:24" ht="13.5" customHeight="1" x14ac:dyDescent="0.25">
      <c r="K58" s="45"/>
      <c r="L58" s="22"/>
      <c r="M58" s="34"/>
      <c r="N58" s="34"/>
      <c r="O58" s="34"/>
      <c r="P58" s="34"/>
      <c r="Q58" s="34"/>
      <c r="R58" s="34"/>
      <c r="S58" s="34"/>
      <c r="T58" s="34"/>
      <c r="U58" s="34"/>
      <c r="V58" s="34"/>
      <c r="W58" s="34"/>
      <c r="X58" s="34"/>
    </row>
    <row r="59" spans="11:24" x14ac:dyDescent="0.25">
      <c r="K59" s="45"/>
      <c r="L59" s="22"/>
      <c r="M59" s="34"/>
      <c r="N59" s="34"/>
      <c r="O59" s="34"/>
      <c r="P59" s="34"/>
      <c r="Q59" s="34"/>
      <c r="R59" s="34"/>
      <c r="S59" s="34"/>
      <c r="T59" s="34"/>
      <c r="U59" s="34"/>
      <c r="V59" s="34"/>
      <c r="W59" s="34"/>
      <c r="X59" s="34"/>
    </row>
    <row r="60" spans="11:24" x14ac:dyDescent="0.25">
      <c r="K60" s="45"/>
      <c r="L60" s="22"/>
      <c r="M60" s="34"/>
      <c r="N60" s="34"/>
      <c r="O60" s="34"/>
      <c r="P60" s="34"/>
      <c r="Q60" s="34"/>
      <c r="R60" s="34"/>
      <c r="S60" s="34"/>
      <c r="T60" s="34"/>
      <c r="U60" s="34"/>
      <c r="V60" s="34"/>
      <c r="W60" s="34"/>
      <c r="X60" s="34"/>
    </row>
    <row r="61" spans="11:24" x14ac:dyDescent="0.25">
      <c r="K61" s="45"/>
      <c r="L61" s="22"/>
      <c r="M61" s="34"/>
      <c r="N61" s="34"/>
      <c r="O61" s="34"/>
      <c r="P61" s="34"/>
      <c r="Q61" s="34"/>
      <c r="R61" s="34"/>
      <c r="S61" s="34"/>
      <c r="T61" s="34"/>
      <c r="U61" s="34"/>
      <c r="V61" s="34"/>
      <c r="W61" s="34"/>
      <c r="X61" s="34"/>
    </row>
    <row r="62" spans="11:24" x14ac:dyDescent="0.25">
      <c r="K62" s="45"/>
      <c r="L62" s="22"/>
      <c r="M62" s="34"/>
      <c r="N62" s="34"/>
      <c r="O62" s="34"/>
      <c r="P62" s="34"/>
      <c r="Q62" s="34"/>
      <c r="R62" s="34"/>
      <c r="S62" s="34"/>
      <c r="T62" s="34"/>
      <c r="U62" s="34"/>
      <c r="V62" s="34"/>
      <c r="W62" s="34"/>
      <c r="X62" s="34"/>
    </row>
    <row r="63" spans="11:24" x14ac:dyDescent="0.25">
      <c r="K63" s="45"/>
      <c r="L63" s="13"/>
      <c r="M63" s="40"/>
      <c r="N63" s="40"/>
      <c r="O63" s="40"/>
      <c r="P63" s="46"/>
      <c r="Q63" s="46"/>
      <c r="R63" s="46"/>
      <c r="S63" s="46"/>
      <c r="T63" s="46"/>
      <c r="U63" s="46"/>
      <c r="V63" s="46"/>
      <c r="W63" s="46"/>
      <c r="X63" s="46"/>
    </row>
    <row r="64" spans="11:24" x14ac:dyDescent="0.25">
      <c r="K64" s="45"/>
      <c r="L64" s="13"/>
      <c r="M64" s="27"/>
      <c r="N64" s="27"/>
      <c r="O64" s="27"/>
      <c r="P64" s="46"/>
      <c r="Q64" s="46"/>
      <c r="R64" s="46"/>
      <c r="S64" s="46"/>
      <c r="T64" s="46"/>
      <c r="U64" s="46"/>
      <c r="V64" s="46"/>
      <c r="W64" s="46"/>
      <c r="X64" s="46"/>
    </row>
    <row r="65" spans="11:24" x14ac:dyDescent="0.25">
      <c r="K65" s="45"/>
      <c r="L65" s="13"/>
      <c r="M65" s="27"/>
      <c r="N65" s="27"/>
      <c r="O65" s="27"/>
      <c r="P65" s="46"/>
      <c r="Q65" s="46"/>
      <c r="R65" s="46"/>
      <c r="S65" s="46"/>
      <c r="T65" s="46"/>
      <c r="U65" s="46"/>
      <c r="V65" s="46"/>
      <c r="W65" s="46"/>
      <c r="X65" s="46"/>
    </row>
    <row r="66" spans="11:24" x14ac:dyDescent="0.25">
      <c r="K66" s="45"/>
      <c r="L66" s="13"/>
      <c r="M66" s="27"/>
      <c r="N66" s="27"/>
      <c r="O66" s="27"/>
      <c r="P66" s="46"/>
      <c r="Q66" s="46"/>
      <c r="R66" s="46"/>
      <c r="S66" s="46"/>
      <c r="T66" s="46"/>
      <c r="U66" s="46"/>
      <c r="V66" s="46"/>
      <c r="W66" s="46"/>
      <c r="X66" s="46"/>
    </row>
    <row r="67" spans="11:24" x14ac:dyDescent="0.25">
      <c r="K67" s="45"/>
      <c r="L67" s="13"/>
      <c r="M67" s="27"/>
      <c r="N67" s="27"/>
      <c r="O67" s="27"/>
      <c r="P67" s="46"/>
      <c r="Q67" s="46"/>
      <c r="R67" s="46"/>
      <c r="S67" s="46"/>
      <c r="T67" s="46"/>
      <c r="U67" s="46"/>
      <c r="V67" s="46"/>
      <c r="W67" s="46"/>
      <c r="X67" s="46"/>
    </row>
    <row r="72" spans="11:24" ht="13.5" customHeight="1" x14ac:dyDescent="0.25"/>
    <row r="73" spans="11:24" ht="14.25" customHeight="1" x14ac:dyDescent="0.25"/>
    <row r="75" spans="11:24" ht="15" customHeight="1" x14ac:dyDescent="0.25"/>
    <row r="80" spans="11:24" ht="15" customHeight="1" x14ac:dyDescent="0.25"/>
  </sheetData>
  <sheetProtection algorithmName="SHA-512" hashValue="gxpp7wVkK83MnCMreI9jFVqabDMuu0a7G+1aG/IAbf6iKdCBAREprPJ73Gx1sXeIbyED8nG5HslSDm+Kx9gUAw==" saltValue="4Qd6JUm0uk9WwUUQva6Pqw==" spinCount="100000" sheet="1" objects="1" scenarios="1"/>
  <mergeCells count="103">
    <mergeCell ref="B34:F34"/>
    <mergeCell ref="H1:H2"/>
    <mergeCell ref="U23:W23"/>
    <mergeCell ref="J23:K23"/>
    <mergeCell ref="J24:K25"/>
    <mergeCell ref="L24:M25"/>
    <mergeCell ref="N24:Q25"/>
    <mergeCell ref="R24:T25"/>
    <mergeCell ref="B27:F27"/>
    <mergeCell ref="B28:F30"/>
    <mergeCell ref="G28:G30"/>
    <mergeCell ref="P29:T30"/>
    <mergeCell ref="U29:W30"/>
    <mergeCell ref="B21:F23"/>
    <mergeCell ref="G21:G23"/>
    <mergeCell ref="J21:L21"/>
    <mergeCell ref="L23:M23"/>
    <mergeCell ref="Q14:V15"/>
    <mergeCell ref="B14:F14"/>
    <mergeCell ref="B15:F15"/>
    <mergeCell ref="U24:W25"/>
    <mergeCell ref="U22:W22"/>
    <mergeCell ref="R22:T22"/>
    <mergeCell ref="A31:A33"/>
    <mergeCell ref="B31:F33"/>
    <mergeCell ref="G31:G33"/>
    <mergeCell ref="A28:A30"/>
    <mergeCell ref="A21:A23"/>
    <mergeCell ref="P11:P12"/>
    <mergeCell ref="Q11:V12"/>
    <mergeCell ref="B12:F13"/>
    <mergeCell ref="J7:K8"/>
    <mergeCell ref="N23:Q23"/>
    <mergeCell ref="R23:T23"/>
    <mergeCell ref="B24:F24"/>
    <mergeCell ref="A25:A26"/>
    <mergeCell ref="B25:F26"/>
    <mergeCell ref="G25:G27"/>
    <mergeCell ref="A16:A20"/>
    <mergeCell ref="B16:F20"/>
    <mergeCell ref="G16:G20"/>
    <mergeCell ref="L17:L19"/>
    <mergeCell ref="N17:N18"/>
    <mergeCell ref="O17:O18"/>
    <mergeCell ref="M17:M18"/>
    <mergeCell ref="P17:P18"/>
    <mergeCell ref="Q17:V18"/>
    <mergeCell ref="L14:L16"/>
    <mergeCell ref="N14:N15"/>
    <mergeCell ref="O14:O15"/>
    <mergeCell ref="M14:M15"/>
    <mergeCell ref="P14:P15"/>
    <mergeCell ref="A8:A9"/>
    <mergeCell ref="B8:F9"/>
    <mergeCell ref="G8:G9"/>
    <mergeCell ref="L9:L10"/>
    <mergeCell ref="A10:A11"/>
    <mergeCell ref="B10:F11"/>
    <mergeCell ref="G10:G13"/>
    <mergeCell ref="L11:L13"/>
    <mergeCell ref="N11:N12"/>
    <mergeCell ref="M11:M12"/>
    <mergeCell ref="A1:A2"/>
    <mergeCell ref="B1:F1"/>
    <mergeCell ref="G1:G2"/>
    <mergeCell ref="L2:P2"/>
    <mergeCell ref="R2:W2"/>
    <mergeCell ref="B2:F2"/>
    <mergeCell ref="L3:P3"/>
    <mergeCell ref="R3:W3"/>
    <mergeCell ref="A3:A4"/>
    <mergeCell ref="J2:K6"/>
    <mergeCell ref="J1:L1"/>
    <mergeCell ref="A5:A6"/>
    <mergeCell ref="B5:F5"/>
    <mergeCell ref="G5:G6"/>
    <mergeCell ref="L6:P6"/>
    <mergeCell ref="Q6:W6"/>
    <mergeCell ref="B6:F6"/>
    <mergeCell ref="J9:K19"/>
    <mergeCell ref="J22:P22"/>
    <mergeCell ref="J27:P27"/>
    <mergeCell ref="J28:O28"/>
    <mergeCell ref="P28:T28"/>
    <mergeCell ref="U28:W28"/>
    <mergeCell ref="J29:O30"/>
    <mergeCell ref="B3:F3"/>
    <mergeCell ref="G3:G4"/>
    <mergeCell ref="L4:P4"/>
    <mergeCell ref="R4:W4"/>
    <mergeCell ref="B4:F4"/>
    <mergeCell ref="L5:P5"/>
    <mergeCell ref="Q5:W5"/>
    <mergeCell ref="L7:P7"/>
    <mergeCell ref="Q7:W7"/>
    <mergeCell ref="W11:W12"/>
    <mergeCell ref="W14:W15"/>
    <mergeCell ref="W17:W18"/>
    <mergeCell ref="Q9:V9"/>
    <mergeCell ref="B7:F7"/>
    <mergeCell ref="L8:P8"/>
    <mergeCell ref="Q8:W8"/>
    <mergeCell ref="O11:O12"/>
  </mergeCells>
  <phoneticPr fontId="1"/>
  <pageMargins left="0.7" right="0.7" top="0.75" bottom="0.75" header="0.3" footer="0.3"/>
  <pageSetup paperSize="9" orientation="portrait" verticalDpi="0" r:id="rId1"/>
  <ignoredErrors>
    <ignoredError sqref="N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I28" sqref="I28"/>
    </sheetView>
  </sheetViews>
  <sheetFormatPr defaultRowHeight="15" x14ac:dyDescent="0.25"/>
  <sheetData>
    <row r="1" spans="1:14" x14ac:dyDescent="0.25">
      <c r="A1" s="219" t="s">
        <v>73</v>
      </c>
      <c r="B1" s="220"/>
      <c r="C1" s="225" t="s">
        <v>74</v>
      </c>
      <c r="D1" s="225" t="s">
        <v>75</v>
      </c>
      <c r="E1" s="225" t="s">
        <v>76</v>
      </c>
      <c r="F1" s="195" t="s">
        <v>77</v>
      </c>
      <c r="G1" s="196"/>
      <c r="H1" s="196"/>
      <c r="I1" s="196"/>
      <c r="J1" s="196"/>
      <c r="K1" s="196"/>
      <c r="L1" s="196"/>
      <c r="M1" s="196"/>
      <c r="N1" s="197"/>
    </row>
    <row r="2" spans="1:14" x14ac:dyDescent="0.25">
      <c r="A2" s="221"/>
      <c r="B2" s="222"/>
      <c r="C2" s="226"/>
      <c r="D2" s="226"/>
      <c r="E2" s="226"/>
      <c r="F2" s="198"/>
      <c r="G2" s="199"/>
      <c r="H2" s="199"/>
      <c r="I2" s="199"/>
      <c r="J2" s="199"/>
      <c r="K2" s="199"/>
      <c r="L2" s="199"/>
      <c r="M2" s="199"/>
      <c r="N2" s="200"/>
    </row>
    <row r="3" spans="1:14" ht="15.75" thickBot="1" x14ac:dyDescent="0.3">
      <c r="A3" s="221"/>
      <c r="B3" s="222"/>
      <c r="C3" s="226"/>
      <c r="D3" s="226"/>
      <c r="E3" s="226"/>
      <c r="F3" s="201"/>
      <c r="G3" s="202"/>
      <c r="H3" s="202"/>
      <c r="I3" s="202"/>
      <c r="J3" s="202"/>
      <c r="K3" s="202"/>
      <c r="L3" s="202"/>
      <c r="M3" s="202"/>
      <c r="N3" s="203"/>
    </row>
    <row r="4" spans="1:14" ht="15.75" thickBot="1" x14ac:dyDescent="0.3">
      <c r="A4" s="223"/>
      <c r="B4" s="224"/>
      <c r="C4" s="227"/>
      <c r="D4" s="227"/>
      <c r="E4" s="227"/>
      <c r="F4" s="44" t="s">
        <v>78</v>
      </c>
      <c r="G4" s="43" t="s">
        <v>79</v>
      </c>
      <c r="H4" s="43" t="s">
        <v>80</v>
      </c>
      <c r="I4" s="43" t="s">
        <v>41</v>
      </c>
      <c r="J4" s="43" t="s">
        <v>81</v>
      </c>
      <c r="K4" s="43" t="s">
        <v>42</v>
      </c>
      <c r="L4" s="43" t="s">
        <v>82</v>
      </c>
      <c r="M4" s="43" t="s">
        <v>43</v>
      </c>
      <c r="N4" s="43" t="s">
        <v>83</v>
      </c>
    </row>
    <row r="5" spans="1:14" x14ac:dyDescent="0.25">
      <c r="A5" s="204" t="s">
        <v>44</v>
      </c>
      <c r="B5" s="19" t="s">
        <v>46</v>
      </c>
      <c r="C5" s="10">
        <v>0.222</v>
      </c>
      <c r="D5" s="11">
        <v>6</v>
      </c>
      <c r="E5" s="10">
        <v>28.3</v>
      </c>
      <c r="F5" s="10">
        <f>2*E5</f>
        <v>56.6</v>
      </c>
      <c r="G5" s="10">
        <f>3*E5</f>
        <v>84.9</v>
      </c>
      <c r="H5" s="10">
        <f>4*E5</f>
        <v>113.2</v>
      </c>
      <c r="I5" s="10">
        <f>5*E5</f>
        <v>141.5</v>
      </c>
      <c r="J5" s="10">
        <f>6*E5</f>
        <v>169.8</v>
      </c>
      <c r="K5" s="10">
        <f>7*E5</f>
        <v>198.1</v>
      </c>
      <c r="L5" s="10">
        <f>8*E5</f>
        <v>226.4</v>
      </c>
      <c r="M5" s="10">
        <f>9*E5</f>
        <v>254.70000000000002</v>
      </c>
      <c r="N5" s="10">
        <f t="shared" ref="N5:N22" si="0">10*E5</f>
        <v>283</v>
      </c>
    </row>
    <row r="6" spans="1:14" x14ac:dyDescent="0.25">
      <c r="A6" s="205"/>
      <c r="B6" s="20" t="s">
        <v>47</v>
      </c>
      <c r="C6" s="4">
        <v>0.39500000000000002</v>
      </c>
      <c r="D6" s="3">
        <v>8</v>
      </c>
      <c r="E6" s="4">
        <v>50.3</v>
      </c>
      <c r="F6" s="4">
        <f t="shared" ref="F6:F22" si="1">2*E6</f>
        <v>100.6</v>
      </c>
      <c r="G6" s="4">
        <f t="shared" ref="G6:G22" si="2">3*E6</f>
        <v>150.89999999999998</v>
      </c>
      <c r="H6" s="4">
        <f t="shared" ref="H6:H22" si="3">4*E6</f>
        <v>201.2</v>
      </c>
      <c r="I6" s="4">
        <f t="shared" ref="I6:I22" si="4">5*E6</f>
        <v>251.5</v>
      </c>
      <c r="J6" s="4">
        <f t="shared" ref="J6:J22" si="5">6*E6</f>
        <v>301.79999999999995</v>
      </c>
      <c r="K6" s="4">
        <f t="shared" ref="K6:K22" si="6">7*E6</f>
        <v>352.09999999999997</v>
      </c>
      <c r="L6" s="4">
        <f t="shared" ref="L6:L22" si="7">8*E6</f>
        <v>402.4</v>
      </c>
      <c r="M6" s="4">
        <f t="shared" ref="M6:M22" si="8">9*E6</f>
        <v>452.7</v>
      </c>
      <c r="N6" s="4">
        <f t="shared" si="0"/>
        <v>503</v>
      </c>
    </row>
    <row r="7" spans="1:14" x14ac:dyDescent="0.25">
      <c r="A7" s="205"/>
      <c r="B7" s="20" t="s">
        <v>48</v>
      </c>
      <c r="C7" s="4">
        <v>0.499</v>
      </c>
      <c r="D7" s="3">
        <v>9</v>
      </c>
      <c r="E7" s="4">
        <v>63.6</v>
      </c>
      <c r="F7" s="4">
        <f t="shared" si="1"/>
        <v>127.2</v>
      </c>
      <c r="G7" s="4">
        <f t="shared" si="2"/>
        <v>190.8</v>
      </c>
      <c r="H7" s="4">
        <f t="shared" si="3"/>
        <v>254.4</v>
      </c>
      <c r="I7" s="4">
        <f t="shared" si="4"/>
        <v>318</v>
      </c>
      <c r="J7" s="4">
        <f t="shared" si="5"/>
        <v>381.6</v>
      </c>
      <c r="K7" s="4">
        <f t="shared" si="6"/>
        <v>445.2</v>
      </c>
      <c r="L7" s="4">
        <f t="shared" si="7"/>
        <v>508.8</v>
      </c>
      <c r="M7" s="4">
        <f t="shared" si="8"/>
        <v>572.4</v>
      </c>
      <c r="N7" s="4">
        <f t="shared" si="0"/>
        <v>636</v>
      </c>
    </row>
    <row r="8" spans="1:14" x14ac:dyDescent="0.25">
      <c r="A8" s="205"/>
      <c r="B8" s="20" t="s">
        <v>49</v>
      </c>
      <c r="C8" s="4">
        <v>0.61699999999999999</v>
      </c>
      <c r="D8" s="3">
        <v>10</v>
      </c>
      <c r="E8" s="4">
        <v>78.5</v>
      </c>
      <c r="F8" s="4">
        <f t="shared" si="1"/>
        <v>157</v>
      </c>
      <c r="G8" s="4">
        <f t="shared" si="2"/>
        <v>235.5</v>
      </c>
      <c r="H8" s="4">
        <f t="shared" si="3"/>
        <v>314</v>
      </c>
      <c r="I8" s="4">
        <f t="shared" si="4"/>
        <v>392.5</v>
      </c>
      <c r="J8" s="4">
        <f t="shared" si="5"/>
        <v>471</v>
      </c>
      <c r="K8" s="4">
        <f t="shared" si="6"/>
        <v>549.5</v>
      </c>
      <c r="L8" s="4">
        <f t="shared" si="7"/>
        <v>628</v>
      </c>
      <c r="M8" s="4">
        <f t="shared" si="8"/>
        <v>706.5</v>
      </c>
      <c r="N8" s="4">
        <f t="shared" si="0"/>
        <v>785</v>
      </c>
    </row>
    <row r="9" spans="1:14" ht="15.75" thickBot="1" x14ac:dyDescent="0.3">
      <c r="A9" s="206"/>
      <c r="B9" s="20" t="s">
        <v>50</v>
      </c>
      <c r="C9" s="4">
        <v>0.88800000000000001</v>
      </c>
      <c r="D9" s="3">
        <v>12</v>
      </c>
      <c r="E9" s="4">
        <v>113.1</v>
      </c>
      <c r="F9" s="4">
        <f t="shared" si="1"/>
        <v>226.2</v>
      </c>
      <c r="G9" s="4">
        <f t="shared" si="2"/>
        <v>339.29999999999995</v>
      </c>
      <c r="H9" s="4">
        <f t="shared" si="3"/>
        <v>452.4</v>
      </c>
      <c r="I9" s="4">
        <f t="shared" si="4"/>
        <v>565.5</v>
      </c>
      <c r="J9" s="4">
        <f t="shared" si="5"/>
        <v>678.59999999999991</v>
      </c>
      <c r="K9" s="5">
        <f t="shared" si="6"/>
        <v>791.69999999999993</v>
      </c>
      <c r="L9" s="8">
        <f t="shared" si="7"/>
        <v>904.8</v>
      </c>
      <c r="M9" s="4">
        <f t="shared" si="8"/>
        <v>1017.9</v>
      </c>
      <c r="N9" s="5">
        <f t="shared" si="0"/>
        <v>1131</v>
      </c>
    </row>
    <row r="10" spans="1:14" x14ac:dyDescent="0.25">
      <c r="A10" s="204" t="s">
        <v>45</v>
      </c>
      <c r="B10" s="19" t="s">
        <v>51</v>
      </c>
      <c r="C10" s="10">
        <v>0.249</v>
      </c>
      <c r="D10" s="10">
        <v>6.35</v>
      </c>
      <c r="E10" s="10">
        <v>31.67</v>
      </c>
      <c r="F10" s="10">
        <f t="shared" si="1"/>
        <v>63.34</v>
      </c>
      <c r="G10" s="10">
        <f t="shared" si="2"/>
        <v>95.01</v>
      </c>
      <c r="H10" s="10">
        <f t="shared" si="3"/>
        <v>126.68</v>
      </c>
      <c r="I10" s="10">
        <f t="shared" si="4"/>
        <v>158.35000000000002</v>
      </c>
      <c r="J10" s="10">
        <f t="shared" si="5"/>
        <v>190.02</v>
      </c>
      <c r="K10" s="10">
        <f t="shared" si="6"/>
        <v>221.69</v>
      </c>
      <c r="L10" s="10">
        <f t="shared" si="7"/>
        <v>253.36</v>
      </c>
      <c r="M10" s="10">
        <f t="shared" si="8"/>
        <v>285.03000000000003</v>
      </c>
      <c r="N10" s="7">
        <f t="shared" si="0"/>
        <v>316.70000000000005</v>
      </c>
    </row>
    <row r="11" spans="1:14" x14ac:dyDescent="0.25">
      <c r="A11" s="205"/>
      <c r="B11" s="20" t="s">
        <v>52</v>
      </c>
      <c r="C11" s="4">
        <v>0.56000000000000005</v>
      </c>
      <c r="D11" s="4">
        <v>9.5299999999999994</v>
      </c>
      <c r="E11" s="4">
        <v>71.33</v>
      </c>
      <c r="F11" s="4">
        <f t="shared" si="1"/>
        <v>142.66</v>
      </c>
      <c r="G11" s="4">
        <f t="shared" si="2"/>
        <v>213.99</v>
      </c>
      <c r="H11" s="4">
        <f t="shared" si="3"/>
        <v>285.32</v>
      </c>
      <c r="I11" s="4">
        <f t="shared" si="4"/>
        <v>356.65</v>
      </c>
      <c r="J11" s="4">
        <f t="shared" si="5"/>
        <v>427.98</v>
      </c>
      <c r="K11" s="4">
        <f t="shared" si="6"/>
        <v>499.31</v>
      </c>
      <c r="L11" s="4">
        <f t="shared" si="7"/>
        <v>570.64</v>
      </c>
      <c r="M11" s="4">
        <f t="shared" si="8"/>
        <v>641.97</v>
      </c>
      <c r="N11" s="8">
        <f t="shared" si="0"/>
        <v>713.3</v>
      </c>
    </row>
    <row r="12" spans="1:14" x14ac:dyDescent="0.25">
      <c r="A12" s="205"/>
      <c r="B12" s="20" t="s">
        <v>53</v>
      </c>
      <c r="C12" s="4">
        <v>0.995</v>
      </c>
      <c r="D12" s="4">
        <v>12.7</v>
      </c>
      <c r="E12" s="4">
        <v>126.7</v>
      </c>
      <c r="F12" s="4">
        <f t="shared" si="1"/>
        <v>253.4</v>
      </c>
      <c r="G12" s="4">
        <f t="shared" si="2"/>
        <v>380.1</v>
      </c>
      <c r="H12" s="4">
        <f t="shared" si="3"/>
        <v>506.8</v>
      </c>
      <c r="I12" s="4">
        <f t="shared" si="4"/>
        <v>633.5</v>
      </c>
      <c r="J12" s="4">
        <f t="shared" si="5"/>
        <v>760.2</v>
      </c>
      <c r="K12" s="4">
        <f t="shared" si="6"/>
        <v>886.9</v>
      </c>
      <c r="L12" s="4">
        <f t="shared" si="7"/>
        <v>1013.6</v>
      </c>
      <c r="M12" s="4">
        <f t="shared" si="8"/>
        <v>1140.3</v>
      </c>
      <c r="N12" s="8">
        <f t="shared" si="0"/>
        <v>1267</v>
      </c>
    </row>
    <row r="13" spans="1:14" x14ac:dyDescent="0.25">
      <c r="A13" s="205"/>
      <c r="B13" s="20" t="s">
        <v>54</v>
      </c>
      <c r="C13" s="4">
        <v>1.56</v>
      </c>
      <c r="D13" s="4">
        <v>15.9</v>
      </c>
      <c r="E13" s="4">
        <v>198.6</v>
      </c>
      <c r="F13" s="4">
        <f t="shared" si="1"/>
        <v>397.2</v>
      </c>
      <c r="G13" s="4">
        <f t="shared" si="2"/>
        <v>595.79999999999995</v>
      </c>
      <c r="H13" s="4">
        <f t="shared" si="3"/>
        <v>794.4</v>
      </c>
      <c r="I13" s="4">
        <f t="shared" si="4"/>
        <v>993</v>
      </c>
      <c r="J13" s="4">
        <f t="shared" si="5"/>
        <v>1191.5999999999999</v>
      </c>
      <c r="K13" s="4">
        <f t="shared" si="6"/>
        <v>1390.2</v>
      </c>
      <c r="L13" s="4">
        <f t="shared" si="7"/>
        <v>1588.8</v>
      </c>
      <c r="M13" s="4">
        <f t="shared" si="8"/>
        <v>1787.3999999999999</v>
      </c>
      <c r="N13" s="8">
        <f t="shared" si="0"/>
        <v>1986</v>
      </c>
    </row>
    <row r="14" spans="1:14" x14ac:dyDescent="0.25">
      <c r="A14" s="205"/>
      <c r="B14" s="20" t="s">
        <v>55</v>
      </c>
      <c r="C14" s="4">
        <v>2.25</v>
      </c>
      <c r="D14" s="4">
        <v>19.100000000000001</v>
      </c>
      <c r="E14" s="4">
        <v>286.5</v>
      </c>
      <c r="F14" s="4">
        <f t="shared" si="1"/>
        <v>573</v>
      </c>
      <c r="G14" s="4">
        <f t="shared" si="2"/>
        <v>859.5</v>
      </c>
      <c r="H14" s="4">
        <f t="shared" si="3"/>
        <v>1146</v>
      </c>
      <c r="I14" s="4">
        <f t="shared" si="4"/>
        <v>1432.5</v>
      </c>
      <c r="J14" s="4">
        <f t="shared" si="5"/>
        <v>1719</v>
      </c>
      <c r="K14" s="4">
        <f t="shared" si="6"/>
        <v>2005.5</v>
      </c>
      <c r="L14" s="4">
        <f t="shared" si="7"/>
        <v>2292</v>
      </c>
      <c r="M14" s="4">
        <f t="shared" si="8"/>
        <v>2578.5</v>
      </c>
      <c r="N14" s="8">
        <f t="shared" si="0"/>
        <v>2865</v>
      </c>
    </row>
    <row r="15" spans="1:14" x14ac:dyDescent="0.25">
      <c r="A15" s="205"/>
      <c r="B15" s="20" t="s">
        <v>56</v>
      </c>
      <c r="C15" s="4">
        <v>3.04</v>
      </c>
      <c r="D15" s="4">
        <v>22.2</v>
      </c>
      <c r="E15" s="4">
        <v>387.1</v>
      </c>
      <c r="F15" s="4">
        <f t="shared" si="1"/>
        <v>774.2</v>
      </c>
      <c r="G15" s="4">
        <f t="shared" si="2"/>
        <v>1161.3000000000002</v>
      </c>
      <c r="H15" s="4">
        <f t="shared" si="3"/>
        <v>1548.4</v>
      </c>
      <c r="I15" s="4">
        <f t="shared" si="4"/>
        <v>1935.5</v>
      </c>
      <c r="J15" s="4">
        <f t="shared" si="5"/>
        <v>2322.6000000000004</v>
      </c>
      <c r="K15" s="4">
        <f t="shared" si="6"/>
        <v>2709.7000000000003</v>
      </c>
      <c r="L15" s="4">
        <f t="shared" si="7"/>
        <v>3096.8</v>
      </c>
      <c r="M15" s="4">
        <f t="shared" si="8"/>
        <v>3483.9</v>
      </c>
      <c r="N15" s="8">
        <f t="shared" si="0"/>
        <v>3871</v>
      </c>
    </row>
    <row r="16" spans="1:14" x14ac:dyDescent="0.25">
      <c r="A16" s="205"/>
      <c r="B16" s="20" t="s">
        <v>57</v>
      </c>
      <c r="C16" s="4">
        <v>3.98</v>
      </c>
      <c r="D16" s="4">
        <v>25.4</v>
      </c>
      <c r="E16" s="4">
        <v>506.7</v>
      </c>
      <c r="F16" s="4">
        <f t="shared" si="1"/>
        <v>1013.4</v>
      </c>
      <c r="G16" s="4">
        <f t="shared" si="2"/>
        <v>1520.1</v>
      </c>
      <c r="H16" s="4">
        <f t="shared" si="3"/>
        <v>2026.8</v>
      </c>
      <c r="I16" s="4">
        <f t="shared" si="4"/>
        <v>2533.5</v>
      </c>
      <c r="J16" s="4">
        <f t="shared" si="5"/>
        <v>3040.2</v>
      </c>
      <c r="K16" s="4">
        <f t="shared" si="6"/>
        <v>3546.9</v>
      </c>
      <c r="L16" s="4">
        <f t="shared" si="7"/>
        <v>4053.6</v>
      </c>
      <c r="M16" s="4">
        <f t="shared" si="8"/>
        <v>4560.3</v>
      </c>
      <c r="N16" s="8">
        <f t="shared" si="0"/>
        <v>5067</v>
      </c>
    </row>
    <row r="17" spans="1:14" x14ac:dyDescent="0.25">
      <c r="A17" s="205"/>
      <c r="B17" s="20" t="s">
        <v>58</v>
      </c>
      <c r="C17" s="4">
        <v>5.04</v>
      </c>
      <c r="D17" s="4">
        <v>28.6</v>
      </c>
      <c r="E17" s="4">
        <v>642.4</v>
      </c>
      <c r="F17" s="4">
        <f t="shared" si="1"/>
        <v>1284.8</v>
      </c>
      <c r="G17" s="4">
        <f t="shared" si="2"/>
        <v>1927.1999999999998</v>
      </c>
      <c r="H17" s="4">
        <f t="shared" si="3"/>
        <v>2569.6</v>
      </c>
      <c r="I17" s="4">
        <f t="shared" si="4"/>
        <v>3212</v>
      </c>
      <c r="J17" s="4">
        <f t="shared" si="5"/>
        <v>3854.3999999999996</v>
      </c>
      <c r="K17" s="4">
        <f t="shared" si="6"/>
        <v>4496.8</v>
      </c>
      <c r="L17" s="4">
        <f t="shared" si="7"/>
        <v>5139.2</v>
      </c>
      <c r="M17" s="4">
        <f t="shared" si="8"/>
        <v>5781.5999999999995</v>
      </c>
      <c r="N17" s="8">
        <f t="shared" si="0"/>
        <v>6424</v>
      </c>
    </row>
    <row r="18" spans="1:14" x14ac:dyDescent="0.25">
      <c r="A18" s="205"/>
      <c r="B18" s="20" t="s">
        <v>59</v>
      </c>
      <c r="C18" s="4">
        <v>6.23</v>
      </c>
      <c r="D18" s="4">
        <v>31.8</v>
      </c>
      <c r="E18" s="4">
        <v>794.2</v>
      </c>
      <c r="F18" s="4">
        <f t="shared" si="1"/>
        <v>1588.4</v>
      </c>
      <c r="G18" s="4">
        <f t="shared" si="2"/>
        <v>2382.6000000000004</v>
      </c>
      <c r="H18" s="4">
        <f t="shared" si="3"/>
        <v>3176.8</v>
      </c>
      <c r="I18" s="4">
        <f t="shared" si="4"/>
        <v>3971</v>
      </c>
      <c r="J18" s="4">
        <f t="shared" si="5"/>
        <v>4765.2000000000007</v>
      </c>
      <c r="K18" s="4">
        <f t="shared" si="6"/>
        <v>5559.4000000000005</v>
      </c>
      <c r="L18" s="4">
        <f t="shared" si="7"/>
        <v>6353.6</v>
      </c>
      <c r="M18" s="4">
        <f t="shared" si="8"/>
        <v>7147.8</v>
      </c>
      <c r="N18" s="8">
        <f t="shared" si="0"/>
        <v>7942</v>
      </c>
    </row>
    <row r="19" spans="1:14" x14ac:dyDescent="0.25">
      <c r="A19" s="205"/>
      <c r="B19" s="20" t="s">
        <v>60</v>
      </c>
      <c r="C19" s="4">
        <v>7.51</v>
      </c>
      <c r="D19" s="4">
        <v>34.9</v>
      </c>
      <c r="E19" s="4">
        <v>956.6</v>
      </c>
      <c r="F19" s="4">
        <f t="shared" si="1"/>
        <v>1913.2</v>
      </c>
      <c r="G19" s="4">
        <f t="shared" si="2"/>
        <v>2869.8</v>
      </c>
      <c r="H19" s="4">
        <f t="shared" si="3"/>
        <v>3826.4</v>
      </c>
      <c r="I19" s="4">
        <f t="shared" si="4"/>
        <v>4783</v>
      </c>
      <c r="J19" s="4">
        <f t="shared" si="5"/>
        <v>5739.6</v>
      </c>
      <c r="K19" s="4">
        <f t="shared" si="6"/>
        <v>6696.2</v>
      </c>
      <c r="L19" s="4">
        <f t="shared" si="7"/>
        <v>7652.8</v>
      </c>
      <c r="M19" s="4">
        <f t="shared" si="8"/>
        <v>8609.4</v>
      </c>
      <c r="N19" s="8">
        <f t="shared" si="0"/>
        <v>9566</v>
      </c>
    </row>
    <row r="20" spans="1:14" x14ac:dyDescent="0.25">
      <c r="A20" s="205"/>
      <c r="B20" s="20" t="s">
        <v>61</v>
      </c>
      <c r="C20" s="4">
        <v>8.9499999999999993</v>
      </c>
      <c r="D20" s="4">
        <v>38.1</v>
      </c>
      <c r="E20" s="4">
        <v>1140</v>
      </c>
      <c r="F20" s="4">
        <f t="shared" si="1"/>
        <v>2280</v>
      </c>
      <c r="G20" s="4">
        <f t="shared" si="2"/>
        <v>3420</v>
      </c>
      <c r="H20" s="4">
        <f t="shared" si="3"/>
        <v>4560</v>
      </c>
      <c r="I20" s="4">
        <f t="shared" si="4"/>
        <v>5700</v>
      </c>
      <c r="J20" s="4">
        <f t="shared" si="5"/>
        <v>6840</v>
      </c>
      <c r="K20" s="4">
        <f t="shared" si="6"/>
        <v>7980</v>
      </c>
      <c r="L20" s="4">
        <f t="shared" si="7"/>
        <v>9120</v>
      </c>
      <c r="M20" s="4">
        <f t="shared" si="8"/>
        <v>10260</v>
      </c>
      <c r="N20" s="8">
        <f t="shared" si="0"/>
        <v>11400</v>
      </c>
    </row>
    <row r="21" spans="1:14" x14ac:dyDescent="0.25">
      <c r="A21" s="205"/>
      <c r="B21" s="20" t="s">
        <v>62</v>
      </c>
      <c r="C21" s="4">
        <v>10.5</v>
      </c>
      <c r="D21" s="4">
        <v>41.3</v>
      </c>
      <c r="E21" s="4">
        <v>1340</v>
      </c>
      <c r="F21" s="4">
        <f t="shared" si="1"/>
        <v>2680</v>
      </c>
      <c r="G21" s="4">
        <f t="shared" si="2"/>
        <v>4020</v>
      </c>
      <c r="H21" s="4">
        <f t="shared" si="3"/>
        <v>5360</v>
      </c>
      <c r="I21" s="4">
        <f t="shared" si="4"/>
        <v>6700</v>
      </c>
      <c r="J21" s="4">
        <f t="shared" si="5"/>
        <v>8040</v>
      </c>
      <c r="K21" s="4">
        <f t="shared" si="6"/>
        <v>9380</v>
      </c>
      <c r="L21" s="4">
        <f t="shared" si="7"/>
        <v>10720</v>
      </c>
      <c r="M21" s="4">
        <f t="shared" si="8"/>
        <v>12060</v>
      </c>
      <c r="N21" s="8">
        <f t="shared" si="0"/>
        <v>13400</v>
      </c>
    </row>
    <row r="22" spans="1:14" ht="15.75" thickBot="1" x14ac:dyDescent="0.3">
      <c r="A22" s="205"/>
      <c r="B22" s="21" t="s">
        <v>63</v>
      </c>
      <c r="C22" s="5">
        <v>15.9</v>
      </c>
      <c r="D22" s="5">
        <v>50.8</v>
      </c>
      <c r="E22" s="5">
        <v>2027</v>
      </c>
      <c r="F22" s="5">
        <f t="shared" si="1"/>
        <v>4054</v>
      </c>
      <c r="G22" s="5">
        <f t="shared" si="2"/>
        <v>6081</v>
      </c>
      <c r="H22" s="5">
        <f t="shared" si="3"/>
        <v>8108</v>
      </c>
      <c r="I22" s="5">
        <f t="shared" si="4"/>
        <v>10135</v>
      </c>
      <c r="J22" s="5">
        <f t="shared" si="5"/>
        <v>12162</v>
      </c>
      <c r="K22" s="5">
        <f t="shared" si="6"/>
        <v>14189</v>
      </c>
      <c r="L22" s="5">
        <f t="shared" si="7"/>
        <v>16216</v>
      </c>
      <c r="M22" s="5">
        <f t="shared" si="8"/>
        <v>18243</v>
      </c>
      <c r="N22" s="9">
        <f t="shared" si="0"/>
        <v>20270</v>
      </c>
    </row>
    <row r="23" spans="1:14" ht="18.75" thickBot="1" x14ac:dyDescent="0.3">
      <c r="A23" s="205"/>
      <c r="B23" s="28" t="s">
        <v>88</v>
      </c>
      <c r="C23" s="207" t="s">
        <v>89</v>
      </c>
      <c r="D23" s="208"/>
      <c r="E23" s="209"/>
    </row>
    <row r="24" spans="1:14" x14ac:dyDescent="0.25">
      <c r="A24" s="205"/>
      <c r="B24" s="29" t="s">
        <v>84</v>
      </c>
      <c r="C24" s="210">
        <v>295</v>
      </c>
      <c r="D24" s="211"/>
      <c r="E24" s="212"/>
    </row>
    <row r="25" spans="1:14" x14ac:dyDescent="0.25">
      <c r="A25" s="205"/>
      <c r="B25" s="30" t="s">
        <v>85</v>
      </c>
      <c r="C25" s="213">
        <v>295</v>
      </c>
      <c r="D25" s="214"/>
      <c r="E25" s="215"/>
    </row>
    <row r="26" spans="1:14" x14ac:dyDescent="0.25">
      <c r="A26" s="205"/>
      <c r="B26" s="30" t="s">
        <v>86</v>
      </c>
      <c r="C26" s="213">
        <v>345</v>
      </c>
      <c r="D26" s="214"/>
      <c r="E26" s="215"/>
    </row>
    <row r="27" spans="1:14" ht="15.75" thickBot="1" x14ac:dyDescent="0.3">
      <c r="A27" s="206"/>
      <c r="B27" s="31" t="s">
        <v>87</v>
      </c>
      <c r="C27" s="216">
        <v>390</v>
      </c>
      <c r="D27" s="217"/>
      <c r="E27" s="218"/>
    </row>
  </sheetData>
  <mergeCells count="12">
    <mergeCell ref="F1:N3"/>
    <mergeCell ref="A10:A27"/>
    <mergeCell ref="C23:E23"/>
    <mergeCell ref="C24:E24"/>
    <mergeCell ref="C25:E25"/>
    <mergeCell ref="C26:E26"/>
    <mergeCell ref="C27:E27"/>
    <mergeCell ref="A5:A9"/>
    <mergeCell ref="A1:B4"/>
    <mergeCell ref="C1:C4"/>
    <mergeCell ref="D1:D4"/>
    <mergeCell ref="E1:E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塑性ヒンジ長算定</vt:lpstr>
      <vt:lpstr>鉄筋公称値</vt:lpstr>
    </vt:vector>
  </TitlesOfParts>
  <Company>東京都市大学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higuchi</dc:creator>
  <cp:lastModifiedBy>tamura</cp:lastModifiedBy>
  <dcterms:created xsi:type="dcterms:W3CDTF">2014-09-30T05:07:24Z</dcterms:created>
  <dcterms:modified xsi:type="dcterms:W3CDTF">2016-12-12T06:36:04Z</dcterms:modified>
</cp:coreProperties>
</file>